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worksheets/sheet1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475" windowHeight="8040" tabRatio="901" activeTab="5"/>
  </bookViews>
  <sheets>
    <sheet name="Hướng dẫn" sheetId="53" r:id="rId1"/>
    <sheet name="DS LOP HKI" sheetId="35" r:id="rId2"/>
    <sheet name="MON HOC HKI" sheetId="36" r:id="rId3"/>
    <sheet name="LOP-MON" sheetId="55" state="hidden" r:id="rId4"/>
    <sheet name="TK NỢ HP" sheetId="56" r:id="rId5"/>
    <sheet name="HKI" sheetId="1" r:id="rId6"/>
    <sheet name="LT01" sheetId="73" r:id="rId7"/>
    <sheet name="LT02" sheetId="72" r:id="rId8"/>
    <sheet name="LT03" sheetId="71" r:id="rId9"/>
    <sheet name="LT04" sheetId="70" r:id="rId10"/>
    <sheet name="LT05" sheetId="69" r:id="rId11"/>
    <sheet name="LT06" sheetId="68" r:id="rId12"/>
    <sheet name="LT07" sheetId="67" r:id="rId13"/>
    <sheet name="LT08" sheetId="66" r:id="rId14"/>
    <sheet name="LT09" sheetId="65" r:id="rId15"/>
    <sheet name="DO AN" sheetId="57" r:id="rId16"/>
    <sheet name="TH01" sheetId="61" r:id="rId17"/>
    <sheet name="TH02" sheetId="60" r:id="rId18"/>
    <sheet name="TH03" sheetId="59" r:id="rId19"/>
    <sheet name="TH04" sheetId="58" r:id="rId20"/>
    <sheet name="TH05" sheetId="52" r:id="rId21"/>
    <sheet name="TH06" sheetId="48" r:id="rId22"/>
    <sheet name="Compatibility Report" sheetId="74" state="hidden"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s>
  <definedNames>
    <definedName name="\0">'[1]PNT-QUOT-#3'!#REF!</definedName>
    <definedName name="\d">'[2]__-BLDG'!#REF!</definedName>
    <definedName name="\e">'[2]__-BLDG'!#REF!</definedName>
    <definedName name="\f">'[2]__-BLDG'!#REF!</definedName>
    <definedName name="\g">'[2]__-BLDG'!#REF!</definedName>
    <definedName name="\h">'[2]__-BLDG'!#REF!</definedName>
    <definedName name="\i">'[2]__-BLDG'!#REF!</definedName>
    <definedName name="\j">'[2]__-BLDG'!#REF!</definedName>
    <definedName name="\k">'[2]__-BLDG'!#REF!</definedName>
    <definedName name="\l">'[2]__-BLDG'!#REF!</definedName>
    <definedName name="\m">'[2]__-BLDG'!#REF!</definedName>
    <definedName name="\n">'[2]__-BLDG'!#REF!</definedName>
    <definedName name="\o">'[2]__-BLDG'!#REF!</definedName>
    <definedName name="\z">'[1]COAT&amp;WRAP-QIOT-#3'!#REF!</definedName>
    <definedName name="_1">#N/A</definedName>
    <definedName name="_1000A01">#N/A</definedName>
    <definedName name="_2">#N/A</definedName>
    <definedName name="_A65700">'[3]MTO REV.2(ARMOR)'!#REF!</definedName>
    <definedName name="_A65800">'[3]MTO REV.2(ARMOR)'!#REF!</definedName>
    <definedName name="_A66000">'[3]MTO REV.2(ARMOR)'!#REF!</definedName>
    <definedName name="_A67000">'[3]MTO REV.2(ARMOR)'!#REF!</definedName>
    <definedName name="_A68000">'[3]MTO REV.2(ARMOR)'!#REF!</definedName>
    <definedName name="_A70000">'[3]MTO REV.2(ARMOR)'!#REF!</definedName>
    <definedName name="_A75000">'[3]MTO REV.2(ARMOR)'!#REF!</definedName>
    <definedName name="_A85000">'[3]MTO REV.2(ARMOR)'!#REF!</definedName>
    <definedName name="_CON1">#REF!</definedName>
    <definedName name="_CON2">#REF!</definedName>
    <definedName name="_Fill" hidden="1">#REF!</definedName>
    <definedName name="_xlnm._FilterDatabase" localSheetId="1" hidden="1">'DS LOP HKI'!$A$1:$F$1060</definedName>
    <definedName name="_xlnm._FilterDatabase" localSheetId="3" hidden="1">'LOP-MON'!$A$1:$Q$19</definedName>
    <definedName name="_xlnm._FilterDatabase" localSheetId="4" hidden="1">'TK NỢ HP'!$B$7:$U$42</definedName>
    <definedName name="_Key1" hidden="1">#REF!</definedName>
    <definedName name="_Key2" hidden="1">#REF!</definedName>
    <definedName name="_NET2">#REF!</definedName>
    <definedName name="_Order1" hidden="1">255</definedName>
    <definedName name="_Order2" hidden="1">255</definedName>
    <definedName name="_Sort" hidden="1">#REF!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#REF!</definedName>
    <definedName name="AA">#REF!</definedName>
    <definedName name="AAA">'[4]MTL$-INTER'!#REF!</definedName>
    <definedName name="All_Item">#REF!</definedName>
    <definedName name="ALPIN">#N/A</definedName>
    <definedName name="ALPJYOU">#N/A</definedName>
    <definedName name="ALPTOI">#N/A</definedName>
    <definedName name="B">'[1]PNT-QUOT-#3'!#REF!</definedName>
    <definedName name="BB">#REF!</definedName>
    <definedName name="BOQ">#REF!</definedName>
    <definedName name="BVCISUMMARY">#REF!</definedName>
    <definedName name="CABLE2">'[5]MTO REV.0'!$A$1:$Q$570</definedName>
    <definedName name="Category_All">#REF!</definedName>
    <definedName name="CATIN">#N/A</definedName>
    <definedName name="CATJYOU">#N/A</definedName>
    <definedName name="CATSYU">#N/A</definedName>
    <definedName name="CATREC">#N/A</definedName>
    <definedName name="COAT">'[1]PNT-QUOT-#3'!#REF!</definedName>
    <definedName name="COMMON">#REF!</definedName>
    <definedName name="CON_EQP_COS">#REF!</definedName>
    <definedName name="CON_EQP_COST">#REF!</definedName>
    <definedName name="CONST_EQ">#REF!</definedName>
    <definedName name="COVER">#REF!</definedName>
    <definedName name="_xlnm.Criteria">[6]SILICATE!#REF!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URRENCY">#REF!</definedName>
    <definedName name="D_7101A_B">#REF!</definedName>
    <definedName name="danhsach">#REF!</definedName>
    <definedName name="_xlnm.Database" hidden="1">#REF!</definedName>
    <definedName name="DataFilter">[7]!DataFilter</definedName>
    <definedName name="DataSort">[7]!DataSort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[6]SILICATE!#REF!</definedName>
    <definedName name="FACTOR">#REF!</definedName>
    <definedName name="FP">'[1]COAT&amp;WRAP-QIOT-#3'!#REF!</definedName>
    <definedName name="GoBack">[7]Sheet1!GoBack</definedName>
    <definedName name="GPT_GROUNDING_PT">'[8]NEW-PANEL'!#REF!</definedName>
    <definedName name="HOME_MANP">#REF!</definedName>
    <definedName name="HOMEOFFICE_COST">#REF!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#REF!</definedName>
    <definedName name="IND_LAB">#REF!</definedName>
    <definedName name="INDMANP">#REF!</definedName>
    <definedName name="IO">'[1]COAT&amp;WRAP-QIOT-#3'!#REF!</definedName>
    <definedName name="MAJ_CON_EQP">#REF!</definedName>
    <definedName name="MAT">'[1]COAT&amp;WRAP-QIOT-#3'!#REF!</definedName>
    <definedName name="MF">'[1]COAT&amp;WRAP-QIOT-#3'!#REF!</definedName>
    <definedName name="MG_A">#REF!</definedName>
    <definedName name="NET">#REF!</definedName>
    <definedName name="NET_1">#REF!</definedName>
    <definedName name="NET_ANA">#REF!</definedName>
    <definedName name="NET_ANA_1">#REF!</definedName>
    <definedName name="NET_ANA_2">#REF!</definedName>
    <definedName name="OTHER_PANEL">'[8]NEW-PANEL'!#REF!</definedName>
    <definedName name="P">'[1]PNT-QUOT-#3'!#REF!</definedName>
    <definedName name="PEJM">'[1]COAT&amp;WRAP-QIOT-#3'!#REF!</definedName>
    <definedName name="PF">'[1]PNT-QUOT-#3'!#REF!</definedName>
    <definedName name="PL_指示燈___P.B.___REST_P.B._壓扣開關">'[8]NEW-PANEL'!#REF!</definedName>
    <definedName name="PM">[9]IBASE!$AH$16:$AV$110</definedName>
    <definedName name="PRICE">#REF!</definedName>
    <definedName name="PRICE1">#REF!</definedName>
    <definedName name="_xlnm.Print_Area" hidden="1">#REF!</definedName>
    <definedName name="Print_Area_MI">[10]ESTI.!$A$1:$U$52</definedName>
    <definedName name="_xlnm.Print_Titles" localSheetId="15">'DO AN'!$8:$10</definedName>
    <definedName name="_xlnm.Print_Titles" localSheetId="6">'LT01'!$8:$11</definedName>
    <definedName name="_xlnm.Print_Titles" localSheetId="7">'LT02'!$8:$11</definedName>
    <definedName name="_xlnm.Print_Titles" localSheetId="8">'LT03'!$8:$11</definedName>
    <definedName name="_xlnm.Print_Titles" localSheetId="9">'LT04'!$8:$11</definedName>
    <definedName name="_xlnm.Print_Titles" localSheetId="10">'LT05'!$8:$11</definedName>
    <definedName name="_xlnm.Print_Titles" localSheetId="11">'LT06'!$8:$11</definedName>
    <definedName name="_xlnm.Print_Titles" localSheetId="12">'LT07'!$8:$11</definedName>
    <definedName name="_xlnm.Print_Titles" localSheetId="13">'LT08'!$8:$11</definedName>
    <definedName name="_xlnm.Print_Titles" localSheetId="14">'LT09'!$8:$11</definedName>
    <definedName name="_xlnm.Print_Titles" localSheetId="16">'TH01'!$8:$11</definedName>
    <definedName name="_xlnm.Print_Titles" localSheetId="17">'TH02'!$8:$11</definedName>
    <definedName name="_xlnm.Print_Titles" localSheetId="18">'TH03'!$8:$11</definedName>
    <definedName name="_xlnm.Print_Titles" localSheetId="19">'TH04'!$8:$11</definedName>
    <definedName name="_xlnm.Print_Titles" localSheetId="20">'TH05'!$8:$11</definedName>
    <definedName name="_xlnm.Print_Titles" localSheetId="21">'TH06'!$8:$11</definedName>
    <definedName name="_xlnm.Print_Titles" hidden="1">#REF!</definedName>
    <definedName name="Print_Titles_MI">#REF!</definedName>
    <definedName name="PRINTA">#REF!</definedName>
    <definedName name="PRINTB">#REF!</definedName>
    <definedName name="PRINTC">#REF!</definedName>
    <definedName name="PROPOSAL">#REF!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T">'[1]COAT&amp;WRAP-QIOT-#3'!#REF!</definedName>
    <definedName name="SB">[9]IBASE!$AH$7:$AL$14</definedName>
    <definedName name="SCH">#REF!</definedName>
    <definedName name="SIZE">#REF!</definedName>
    <definedName name="SORT">#REF!</definedName>
    <definedName name="SORT_AREA">'[10]DI-ESTI'!$A$8:$R$489</definedName>
    <definedName name="SP">'[1]PNT-QUOT-#3'!#REF!</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ITAN">#REF!</definedName>
    <definedName name="TPLRP">#REF!</definedName>
    <definedName name="THI">#REF!</definedName>
    <definedName name="THK">'[1]COAT&amp;WRAP-QIOT-#3'!#REF!</definedName>
    <definedName name="TRADE2">#REF!</definedName>
    <definedName name="TRANSFORMER">'[8]NEW-PANEL'!#REF!</definedName>
    <definedName name="VARIINST">#REF!</definedName>
    <definedName name="VARIPURC">#REF!</definedName>
    <definedName name="W">#REF!</definedName>
    <definedName name="X">#REF!</definedName>
    <definedName name="ZYX">#REF!</definedName>
    <definedName name="ZZZ">#REF!</definedName>
  </definedNames>
  <calcPr calcId="124519"/>
</workbook>
</file>

<file path=xl/calcChain.xml><?xml version="1.0" encoding="utf-8"?>
<calcChain xmlns="http://schemas.openxmlformats.org/spreadsheetml/2006/main">
  <c r="K1" i="35"/>
  <c r="L1"/>
  <c r="M1"/>
  <c r="J2"/>
  <c r="J3"/>
  <c r="J4"/>
  <c r="J5"/>
  <c r="J6"/>
  <c r="J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80"/>
  <c r="J81"/>
  <c r="J82"/>
  <c r="J83"/>
  <c r="J84"/>
  <c r="J85"/>
  <c r="J86"/>
  <c r="J87"/>
  <c r="J88"/>
  <c r="J89"/>
  <c r="J90"/>
  <c r="J91"/>
  <c r="J92"/>
  <c r="J93"/>
  <c r="J94"/>
  <c r="J95"/>
  <c r="J96"/>
  <c r="J97"/>
  <c r="J98"/>
  <c r="J99"/>
  <c r="J100"/>
  <c r="J101"/>
  <c r="J102"/>
  <c r="J103"/>
  <c r="J104"/>
  <c r="J105"/>
  <c r="J106"/>
  <c r="J107"/>
  <c r="J108"/>
  <c r="J109"/>
  <c r="J110"/>
  <c r="J111"/>
  <c r="J112"/>
  <c r="J113"/>
  <c r="J114"/>
  <c r="J115"/>
  <c r="J116"/>
  <c r="J117"/>
  <c r="J118"/>
  <c r="J119"/>
  <c r="J120"/>
  <c r="J121"/>
  <c r="J122"/>
  <c r="J123"/>
  <c r="J124"/>
  <c r="J125"/>
  <c r="J126"/>
  <c r="J127"/>
  <c r="J128"/>
  <c r="J129"/>
  <c r="J130"/>
  <c r="J131"/>
  <c r="J132"/>
  <c r="J133"/>
  <c r="J134"/>
  <c r="J135"/>
  <c r="J136"/>
  <c r="J137"/>
  <c r="J138"/>
  <c r="J139"/>
  <c r="J140"/>
  <c r="J141"/>
  <c r="J142"/>
  <c r="J143"/>
  <c r="J144"/>
  <c r="J145"/>
  <c r="J146"/>
  <c r="J147"/>
  <c r="J148"/>
  <c r="J149"/>
  <c r="J150"/>
  <c r="J151"/>
  <c r="J152"/>
  <c r="J153"/>
  <c r="J154"/>
  <c r="J155"/>
  <c r="J156"/>
  <c r="J157"/>
  <c r="J158"/>
  <c r="J159"/>
  <c r="J160"/>
  <c r="J161"/>
  <c r="J162"/>
  <c r="J163"/>
  <c r="J164"/>
  <c r="J165"/>
  <c r="J166"/>
  <c r="J167"/>
  <c r="J168"/>
  <c r="J169"/>
  <c r="J170"/>
  <c r="J171"/>
  <c r="J172"/>
  <c r="J173"/>
  <c r="J174"/>
  <c r="J175"/>
  <c r="J176"/>
  <c r="J177"/>
  <c r="J178"/>
  <c r="J179"/>
  <c r="J180"/>
  <c r="J181"/>
  <c r="J182"/>
  <c r="J183"/>
  <c r="J184"/>
  <c r="J185"/>
  <c r="J186"/>
  <c r="J187"/>
  <c r="J188"/>
  <c r="J189"/>
  <c r="J190"/>
  <c r="J191"/>
  <c r="J192"/>
  <c r="J193"/>
  <c r="J194"/>
  <c r="J195"/>
  <c r="J196"/>
  <c r="J197"/>
  <c r="J198"/>
  <c r="J199"/>
  <c r="J200"/>
  <c r="J201"/>
  <c r="J202"/>
  <c r="J203"/>
  <c r="J204"/>
  <c r="J205"/>
  <c r="J206"/>
  <c r="J207"/>
  <c r="J208"/>
  <c r="J209"/>
  <c r="J210"/>
  <c r="J211"/>
  <c r="J212"/>
  <c r="J213"/>
  <c r="J214"/>
  <c r="J215"/>
  <c r="J216"/>
  <c r="J217"/>
  <c r="J218"/>
  <c r="J219"/>
  <c r="J220"/>
  <c r="J221"/>
  <c r="J222"/>
  <c r="J223"/>
  <c r="J224"/>
  <c r="J225"/>
  <c r="J226"/>
  <c r="J227"/>
  <c r="J228"/>
  <c r="J229"/>
  <c r="J230"/>
  <c r="J231"/>
  <c r="J232"/>
  <c r="J233"/>
  <c r="J234"/>
  <c r="J235"/>
  <c r="J236"/>
  <c r="J237"/>
  <c r="J238"/>
  <c r="J239"/>
  <c r="J240"/>
  <c r="J241"/>
  <c r="J242"/>
  <c r="J243"/>
  <c r="J244"/>
  <c r="J245"/>
  <c r="J246"/>
  <c r="J247"/>
  <c r="J248"/>
  <c r="J249"/>
  <c r="J250"/>
  <c r="J251"/>
  <c r="J252"/>
  <c r="J253"/>
  <c r="J254"/>
  <c r="J255"/>
  <c r="J256"/>
  <c r="J257"/>
  <c r="J258"/>
  <c r="J259"/>
  <c r="J260"/>
  <c r="J261"/>
  <c r="J262"/>
  <c r="J263"/>
  <c r="J264"/>
  <c r="J265"/>
  <c r="J266"/>
  <c r="J267"/>
  <c r="J268"/>
  <c r="J269"/>
  <c r="J270"/>
  <c r="J271"/>
  <c r="J272"/>
  <c r="J273"/>
  <c r="J274"/>
  <c r="J275"/>
  <c r="J276"/>
  <c r="J277"/>
  <c r="J278"/>
  <c r="J279"/>
  <c r="J280"/>
  <c r="J281"/>
  <c r="J282"/>
  <c r="J283"/>
  <c r="J284"/>
  <c r="J285"/>
  <c r="J286"/>
  <c r="J287"/>
  <c r="J288"/>
  <c r="J289"/>
  <c r="J290"/>
  <c r="J291"/>
  <c r="J292"/>
  <c r="J293"/>
  <c r="J294"/>
  <c r="J295"/>
  <c r="J296"/>
  <c r="J297"/>
  <c r="J298"/>
  <c r="J299"/>
  <c r="J300"/>
  <c r="J301"/>
  <c r="J302"/>
  <c r="J303"/>
  <c r="J304"/>
  <c r="J305"/>
  <c r="J306"/>
  <c r="J307"/>
  <c r="J308"/>
  <c r="J309"/>
  <c r="J310"/>
  <c r="J311"/>
  <c r="J312"/>
  <c r="J313"/>
  <c r="J314"/>
  <c r="J315"/>
  <c r="J316"/>
  <c r="J317"/>
  <c r="J318"/>
  <c r="J319"/>
  <c r="J320"/>
  <c r="J321"/>
  <c r="J322"/>
  <c r="J323"/>
  <c r="J324"/>
  <c r="J325"/>
  <c r="J326"/>
  <c r="J327"/>
  <c r="J328"/>
  <c r="J329"/>
  <c r="J330"/>
  <c r="J331"/>
  <c r="J332"/>
  <c r="J333"/>
  <c r="J334"/>
  <c r="J335"/>
  <c r="J336"/>
  <c r="J337"/>
  <c r="J338"/>
  <c r="J339"/>
  <c r="J340"/>
  <c r="J341"/>
  <c r="J342"/>
  <c r="J343"/>
  <c r="J344"/>
  <c r="J345"/>
  <c r="J346"/>
  <c r="J347"/>
  <c r="J348"/>
  <c r="J349"/>
  <c r="J350"/>
  <c r="J351"/>
  <c r="J352"/>
  <c r="J353"/>
  <c r="J354"/>
  <c r="J355"/>
  <c r="J356"/>
  <c r="J357"/>
  <c r="J358"/>
  <c r="J359"/>
  <c r="J360"/>
  <c r="J361"/>
  <c r="J362"/>
  <c r="J363"/>
  <c r="J364"/>
  <c r="J365"/>
  <c r="J366"/>
  <c r="J367"/>
  <c r="J368"/>
  <c r="J369"/>
  <c r="J370"/>
  <c r="J371"/>
  <c r="J372"/>
  <c r="J373"/>
  <c r="J374"/>
  <c r="J375"/>
  <c r="J376"/>
  <c r="J377"/>
  <c r="J378"/>
  <c r="J379"/>
  <c r="J380"/>
  <c r="J381"/>
  <c r="J382"/>
  <c r="J383"/>
  <c r="J384"/>
  <c r="J385"/>
  <c r="J386"/>
  <c r="J387"/>
  <c r="J388"/>
  <c r="J389"/>
  <c r="J390"/>
  <c r="J391"/>
  <c r="J392"/>
  <c r="J393"/>
  <c r="J394"/>
  <c r="J395"/>
  <c r="J396"/>
  <c r="J397"/>
  <c r="J398"/>
  <c r="J399"/>
  <c r="J400"/>
  <c r="J401"/>
  <c r="J402"/>
  <c r="J403"/>
  <c r="J404"/>
  <c r="J405"/>
  <c r="J406"/>
  <c r="J407"/>
  <c r="J408"/>
  <c r="J409"/>
  <c r="J410"/>
  <c r="J411"/>
  <c r="J412"/>
  <c r="J413"/>
  <c r="J414"/>
  <c r="J415"/>
  <c r="J416"/>
  <c r="J417"/>
  <c r="J418"/>
  <c r="J419"/>
  <c r="J420"/>
  <c r="J421"/>
  <c r="J422"/>
  <c r="J423"/>
  <c r="J424"/>
  <c r="J425"/>
  <c r="J426"/>
  <c r="J427"/>
  <c r="J428"/>
  <c r="J429"/>
  <c r="J430"/>
  <c r="J431"/>
  <c r="J432"/>
  <c r="J433"/>
  <c r="J434"/>
  <c r="J435"/>
  <c r="J436"/>
  <c r="J437"/>
  <c r="J438"/>
  <c r="J439"/>
  <c r="J440"/>
  <c r="J441"/>
  <c r="J442"/>
  <c r="J443"/>
  <c r="J444"/>
  <c r="J445"/>
  <c r="J446"/>
  <c r="J447"/>
  <c r="J448"/>
  <c r="J449"/>
  <c r="J450"/>
  <c r="J451"/>
  <c r="J452"/>
  <c r="J453"/>
  <c r="J454"/>
  <c r="J455"/>
  <c r="J456"/>
  <c r="J457"/>
  <c r="J458"/>
  <c r="J459"/>
  <c r="J460"/>
  <c r="J461"/>
  <c r="J462"/>
  <c r="J463"/>
  <c r="J464"/>
  <c r="J465"/>
  <c r="J466"/>
  <c r="J467"/>
  <c r="J468"/>
  <c r="J469"/>
  <c r="J470"/>
  <c r="J471"/>
  <c r="J472"/>
  <c r="J473"/>
  <c r="J474"/>
  <c r="J475"/>
  <c r="J476"/>
  <c r="J477"/>
  <c r="J478"/>
  <c r="J479"/>
  <c r="J480"/>
  <c r="J481"/>
  <c r="J482"/>
  <c r="J483"/>
  <c r="J484"/>
  <c r="J485"/>
  <c r="J486"/>
  <c r="J487"/>
  <c r="J488"/>
  <c r="J489"/>
  <c r="J490"/>
  <c r="J491"/>
  <c r="J492"/>
  <c r="J493"/>
  <c r="J494"/>
  <c r="J495"/>
  <c r="J496"/>
  <c r="J497"/>
  <c r="J498"/>
  <c r="J499"/>
  <c r="J500"/>
  <c r="J501"/>
  <c r="J502"/>
  <c r="J503"/>
  <c r="J504"/>
  <c r="J505"/>
  <c r="J506"/>
  <c r="J507"/>
  <c r="J508"/>
  <c r="J509"/>
  <c r="J510"/>
  <c r="J511"/>
  <c r="J512"/>
  <c r="J513"/>
  <c r="J514"/>
  <c r="J515"/>
  <c r="J516"/>
  <c r="J517"/>
  <c r="J518"/>
  <c r="J519"/>
  <c r="J520"/>
  <c r="J521"/>
  <c r="J522"/>
  <c r="J523"/>
  <c r="J524"/>
  <c r="J525"/>
  <c r="J526"/>
  <c r="J527"/>
  <c r="J528"/>
  <c r="J529"/>
  <c r="J530"/>
  <c r="J531"/>
  <c r="J532"/>
  <c r="J533"/>
  <c r="J534"/>
  <c r="J535"/>
  <c r="J536"/>
  <c r="J537"/>
  <c r="J538"/>
  <c r="J539"/>
  <c r="J540"/>
  <c r="J541"/>
  <c r="J542"/>
  <c r="J543"/>
  <c r="J544"/>
  <c r="J545"/>
  <c r="J546"/>
  <c r="J547"/>
  <c r="J548"/>
  <c r="J549"/>
  <c r="J550"/>
  <c r="J551"/>
  <c r="J552"/>
  <c r="J553"/>
  <c r="J554"/>
  <c r="J555"/>
  <c r="J556"/>
  <c r="J557"/>
  <c r="J558"/>
  <c r="J559"/>
  <c r="J560"/>
  <c r="J561"/>
  <c r="J562"/>
  <c r="J563"/>
  <c r="J564"/>
  <c r="J565"/>
  <c r="J566"/>
  <c r="J567"/>
  <c r="J568"/>
  <c r="J569"/>
  <c r="J570"/>
  <c r="J571"/>
  <c r="J572"/>
  <c r="J573"/>
  <c r="J574"/>
  <c r="J575"/>
  <c r="J576"/>
  <c r="J577"/>
  <c r="J578"/>
  <c r="J579"/>
  <c r="J580"/>
  <c r="J581"/>
  <c r="J582"/>
  <c r="J583"/>
  <c r="J584"/>
  <c r="J585"/>
  <c r="J586"/>
  <c r="J587"/>
  <c r="J588"/>
  <c r="J589"/>
  <c r="J590"/>
  <c r="J591"/>
  <c r="J592"/>
  <c r="J593"/>
  <c r="J594"/>
  <c r="J595"/>
  <c r="J596"/>
  <c r="J597"/>
  <c r="J598"/>
  <c r="J599"/>
  <c r="J600"/>
  <c r="J601"/>
  <c r="J602"/>
  <c r="J603"/>
  <c r="J604"/>
  <c r="J605"/>
  <c r="J606"/>
  <c r="J607"/>
  <c r="J608"/>
  <c r="J609"/>
  <c r="J610"/>
  <c r="J611"/>
  <c r="J612"/>
  <c r="J613"/>
  <c r="J614"/>
  <c r="J615"/>
  <c r="J616"/>
  <c r="J617"/>
  <c r="J618"/>
  <c r="J619"/>
  <c r="J620"/>
  <c r="J621"/>
  <c r="J622"/>
  <c r="J623"/>
  <c r="J624"/>
  <c r="J625"/>
  <c r="J626"/>
  <c r="J627"/>
  <c r="J628"/>
  <c r="J629"/>
  <c r="J630"/>
  <c r="J631"/>
  <c r="J632"/>
  <c r="J633"/>
  <c r="J634"/>
  <c r="J635"/>
  <c r="J636"/>
  <c r="J637"/>
  <c r="J638"/>
  <c r="J639"/>
  <c r="J640"/>
  <c r="J641"/>
  <c r="J642"/>
  <c r="J643"/>
  <c r="J644"/>
  <c r="J645"/>
  <c r="J646"/>
  <c r="J647"/>
  <c r="J648"/>
  <c r="J649"/>
  <c r="J650"/>
  <c r="J651"/>
  <c r="J652"/>
  <c r="J653"/>
  <c r="J654"/>
  <c r="J655"/>
  <c r="J656"/>
  <c r="J657"/>
  <c r="J658"/>
  <c r="J659"/>
  <c r="J660"/>
  <c r="J661"/>
  <c r="J662"/>
  <c r="J663"/>
  <c r="J664"/>
  <c r="J665"/>
  <c r="J666"/>
  <c r="J667"/>
  <c r="J668"/>
  <c r="J669"/>
  <c r="J670"/>
  <c r="J671"/>
  <c r="J672"/>
  <c r="J673"/>
  <c r="J674"/>
  <c r="J675"/>
  <c r="J676"/>
  <c r="J677"/>
  <c r="J678"/>
  <c r="J679"/>
  <c r="J680"/>
  <c r="J681"/>
  <c r="J682"/>
  <c r="J683"/>
  <c r="J684"/>
  <c r="J685"/>
  <c r="J686"/>
  <c r="J687"/>
  <c r="J688"/>
  <c r="J689"/>
  <c r="J690"/>
  <c r="J691"/>
  <c r="J692"/>
  <c r="J693"/>
  <c r="J694"/>
  <c r="J695"/>
  <c r="J696"/>
  <c r="J697"/>
  <c r="J698"/>
  <c r="J699"/>
  <c r="J700"/>
  <c r="J701"/>
  <c r="J702"/>
  <c r="J703"/>
  <c r="J704"/>
  <c r="J705"/>
  <c r="J706"/>
  <c r="J707"/>
  <c r="J708"/>
  <c r="J709"/>
  <c r="J710"/>
  <c r="J711"/>
  <c r="J712"/>
  <c r="J713"/>
  <c r="J714"/>
  <c r="J715"/>
  <c r="J716"/>
  <c r="J717"/>
  <c r="J718"/>
  <c r="J719"/>
  <c r="J720"/>
  <c r="J721"/>
  <c r="J722"/>
  <c r="J723"/>
  <c r="J724"/>
  <c r="J725"/>
  <c r="J726"/>
  <c r="J727"/>
  <c r="J728"/>
  <c r="J729"/>
  <c r="J730"/>
  <c r="J731"/>
  <c r="J732"/>
  <c r="J733"/>
  <c r="J734"/>
  <c r="J735"/>
  <c r="J736"/>
  <c r="J737"/>
  <c r="J738"/>
  <c r="J739"/>
  <c r="J740"/>
  <c r="J741"/>
  <c r="J742"/>
  <c r="J743"/>
  <c r="J744"/>
  <c r="J745"/>
  <c r="J746"/>
  <c r="J747"/>
  <c r="J748"/>
  <c r="J749"/>
  <c r="J750"/>
  <c r="J751"/>
  <c r="J752"/>
  <c r="J753"/>
  <c r="J754"/>
  <c r="J755"/>
  <c r="J756"/>
  <c r="J757"/>
  <c r="J758"/>
  <c r="J759"/>
  <c r="J760"/>
  <c r="J761"/>
  <c r="J762"/>
  <c r="J763"/>
  <c r="J764"/>
  <c r="J765"/>
  <c r="J766"/>
  <c r="J767"/>
  <c r="J768"/>
  <c r="J769"/>
  <c r="J770"/>
  <c r="J771"/>
  <c r="J772"/>
  <c r="J773"/>
  <c r="J774"/>
  <c r="J775"/>
  <c r="J776"/>
  <c r="J777"/>
  <c r="J778"/>
  <c r="J779"/>
  <c r="J780"/>
  <c r="J781"/>
  <c r="J782"/>
  <c r="J783"/>
  <c r="J784"/>
  <c r="J785"/>
  <c r="J786"/>
  <c r="J787"/>
  <c r="J788"/>
  <c r="J789"/>
  <c r="J790"/>
  <c r="J791"/>
  <c r="J792"/>
  <c r="J793"/>
  <c r="J794"/>
  <c r="J795"/>
  <c r="J796"/>
  <c r="J797"/>
  <c r="J798"/>
  <c r="J799"/>
  <c r="J800"/>
  <c r="J801"/>
  <c r="J802"/>
  <c r="J803"/>
  <c r="J804"/>
  <c r="J805"/>
  <c r="J806"/>
  <c r="J807"/>
  <c r="J808"/>
  <c r="J809"/>
  <c r="J810"/>
  <c r="J811"/>
  <c r="J812"/>
  <c r="J813"/>
  <c r="J814"/>
  <c r="J815"/>
  <c r="J816"/>
  <c r="J817"/>
  <c r="J818"/>
  <c r="J819"/>
  <c r="J820"/>
  <c r="J821"/>
  <c r="J822"/>
  <c r="J823"/>
  <c r="J824"/>
  <c r="J825"/>
  <c r="J826"/>
  <c r="J827"/>
  <c r="J828"/>
  <c r="J829"/>
  <c r="J830"/>
  <c r="J831"/>
  <c r="J832"/>
  <c r="J833"/>
  <c r="J834"/>
  <c r="J835"/>
  <c r="J836"/>
  <c r="J837"/>
  <c r="J838"/>
  <c r="J839"/>
  <c r="J840"/>
  <c r="J841"/>
  <c r="J842"/>
  <c r="J843"/>
  <c r="J844"/>
  <c r="J845"/>
  <c r="J846"/>
  <c r="J847"/>
  <c r="J848"/>
  <c r="J849"/>
  <c r="J850"/>
  <c r="J851"/>
  <c r="J852"/>
  <c r="J853"/>
  <c r="J854"/>
  <c r="J855"/>
  <c r="J856"/>
  <c r="J857"/>
  <c r="J858"/>
  <c r="J859"/>
  <c r="J860"/>
  <c r="J861"/>
  <c r="J862"/>
  <c r="J863"/>
  <c r="J864"/>
  <c r="J865"/>
  <c r="J866"/>
  <c r="J867"/>
  <c r="J868"/>
  <c r="J869"/>
  <c r="J870"/>
  <c r="J871"/>
  <c r="J872"/>
  <c r="J873"/>
  <c r="J874"/>
  <c r="J875"/>
  <c r="J876"/>
  <c r="J877"/>
  <c r="J878"/>
  <c r="J879"/>
  <c r="J880"/>
  <c r="J881"/>
  <c r="J882"/>
  <c r="J883"/>
  <c r="J884"/>
  <c r="J885"/>
  <c r="J886"/>
  <c r="J887"/>
  <c r="J888"/>
  <c r="J889"/>
  <c r="J890"/>
  <c r="J891"/>
  <c r="J892"/>
  <c r="J893"/>
  <c r="J894"/>
  <c r="J895"/>
  <c r="J896"/>
  <c r="J897"/>
  <c r="J898"/>
  <c r="J899"/>
  <c r="J900"/>
  <c r="J901"/>
  <c r="J902"/>
  <c r="J903"/>
  <c r="J904"/>
  <c r="J905"/>
  <c r="J906"/>
  <c r="J907"/>
  <c r="J908"/>
  <c r="J909"/>
  <c r="J910"/>
  <c r="J911"/>
  <c r="J912"/>
  <c r="J913"/>
  <c r="J914"/>
  <c r="J915"/>
  <c r="J916"/>
  <c r="J917"/>
  <c r="J918"/>
  <c r="J919"/>
  <c r="J920"/>
  <c r="J921"/>
  <c r="J922"/>
  <c r="J923"/>
  <c r="J924"/>
  <c r="J925"/>
  <c r="J926"/>
  <c r="J927"/>
  <c r="J928"/>
  <c r="J929"/>
  <c r="J930"/>
  <c r="J931"/>
  <c r="J932"/>
  <c r="J933"/>
  <c r="J934"/>
  <c r="J935"/>
  <c r="J936"/>
  <c r="J937"/>
  <c r="J938"/>
  <c r="J939"/>
  <c r="J940"/>
  <c r="J941"/>
  <c r="J942"/>
  <c r="J943"/>
  <c r="J944"/>
  <c r="J945"/>
  <c r="J946"/>
  <c r="J947"/>
  <c r="J948"/>
  <c r="J949"/>
  <c r="J950"/>
  <c r="J951"/>
  <c r="J952"/>
  <c r="J953"/>
  <c r="J954"/>
  <c r="J955"/>
  <c r="J956"/>
  <c r="J957"/>
  <c r="J958"/>
  <c r="J959"/>
  <c r="J960"/>
  <c r="J961"/>
  <c r="J962"/>
  <c r="J963"/>
  <c r="J964"/>
  <c r="J965"/>
  <c r="J966"/>
  <c r="J967"/>
  <c r="J968"/>
  <c r="J969"/>
  <c r="J970"/>
  <c r="J971"/>
  <c r="J972"/>
  <c r="J973"/>
  <c r="J974"/>
  <c r="J975"/>
  <c r="J976"/>
  <c r="J977"/>
  <c r="J978"/>
  <c r="J979"/>
  <c r="J980"/>
  <c r="J981"/>
  <c r="J982"/>
  <c r="J983"/>
  <c r="J984"/>
  <c r="J985"/>
  <c r="J986"/>
  <c r="J987"/>
  <c r="J988"/>
  <c r="J989"/>
  <c r="J990"/>
  <c r="J991"/>
  <c r="J992"/>
  <c r="J993"/>
  <c r="J994"/>
  <c r="J995"/>
  <c r="J996"/>
  <c r="J997"/>
  <c r="J998"/>
  <c r="J999"/>
  <c r="J1000"/>
  <c r="J1001"/>
  <c r="J1002"/>
  <c r="J1003"/>
  <c r="J1004"/>
  <c r="J1005"/>
  <c r="J1006"/>
  <c r="J1007"/>
  <c r="J1008"/>
  <c r="J1009"/>
  <c r="J1010"/>
  <c r="J1011"/>
  <c r="J1012"/>
  <c r="J1013"/>
  <c r="J1014"/>
  <c r="J1015"/>
  <c r="J1016"/>
  <c r="J1017"/>
  <c r="J1018"/>
  <c r="J1019"/>
  <c r="J1020"/>
  <c r="J1021"/>
  <c r="J1022"/>
  <c r="J1023"/>
  <c r="J1024"/>
  <c r="J1025"/>
  <c r="J1026"/>
  <c r="J1027"/>
  <c r="J1028"/>
  <c r="J1029"/>
  <c r="J1030"/>
  <c r="J1031"/>
  <c r="J1032"/>
  <c r="J1033"/>
  <c r="J1034"/>
  <c r="J1035"/>
  <c r="J1036"/>
  <c r="J1037"/>
  <c r="J1038"/>
  <c r="J1039"/>
  <c r="J1040"/>
  <c r="J1041"/>
  <c r="J1042"/>
  <c r="J1043"/>
  <c r="J1044"/>
  <c r="J1045"/>
  <c r="J1046"/>
  <c r="J1047"/>
  <c r="J1048"/>
  <c r="J1049"/>
  <c r="J1050"/>
  <c r="J1051"/>
  <c r="J1052"/>
  <c r="J1053"/>
  <c r="J1054"/>
  <c r="J1055"/>
  <c r="J1056"/>
  <c r="J1057"/>
  <c r="J1058"/>
  <c r="J1059"/>
  <c r="J1060"/>
  <c r="J1061"/>
  <c r="J1062"/>
  <c r="J1063"/>
  <c r="J1064"/>
  <c r="J1065"/>
  <c r="J1066"/>
  <c r="J1067"/>
  <c r="J1068"/>
  <c r="J1069"/>
  <c r="J1070"/>
  <c r="J1071"/>
  <c r="J1072"/>
  <c r="J1073"/>
  <c r="J1074"/>
  <c r="J1075"/>
  <c r="J1076"/>
  <c r="J1077"/>
  <c r="J1078"/>
  <c r="J1079"/>
  <c r="J1080"/>
  <c r="J1081"/>
  <c r="J1082"/>
  <c r="J1083"/>
  <c r="J1084"/>
  <c r="J1085"/>
  <c r="J1086"/>
  <c r="J1087"/>
  <c r="J1088"/>
  <c r="J1089"/>
  <c r="J1090"/>
  <c r="J1091"/>
  <c r="J1092"/>
  <c r="J1093"/>
  <c r="J1094"/>
  <c r="J1095"/>
  <c r="J1096"/>
  <c r="J1097"/>
  <c r="J1098"/>
  <c r="J1099"/>
  <c r="J1100"/>
  <c r="J1101"/>
  <c r="J1102"/>
  <c r="J1103"/>
  <c r="J1104"/>
  <c r="D3" i="1"/>
  <c r="L6" i="57" s="1"/>
  <c r="A12" i="1"/>
  <c r="I3" s="1"/>
  <c r="C12"/>
  <c r="C7" i="56" s="1"/>
  <c r="D12" i="1"/>
  <c r="D7" i="56" s="1"/>
  <c r="EI12" i="1"/>
  <c r="EY12"/>
  <c r="A13"/>
  <c r="H54" s="1"/>
  <c r="C13"/>
  <c r="D13"/>
  <c r="EI13"/>
  <c r="EY13"/>
  <c r="A14"/>
  <c r="C14"/>
  <c r="D14"/>
  <c r="EI14"/>
  <c r="EY14"/>
  <c r="A15"/>
  <c r="C15"/>
  <c r="C10" i="56" s="1"/>
  <c r="D15" i="1"/>
  <c r="D10" i="56" s="1"/>
  <c r="EI15" i="1"/>
  <c r="EY15"/>
  <c r="A16"/>
  <c r="C16"/>
  <c r="C11" i="56" s="1"/>
  <c r="D16" i="1"/>
  <c r="D11" i="56" s="1"/>
  <c r="EI16" i="1"/>
  <c r="EY16"/>
  <c r="A17"/>
  <c r="C17"/>
  <c r="D17"/>
  <c r="EI17"/>
  <c r="EY17"/>
  <c r="A18"/>
  <c r="C18"/>
  <c r="D18"/>
  <c r="EI18"/>
  <c r="EY18"/>
  <c r="A19"/>
  <c r="C19"/>
  <c r="C14" i="56" s="1"/>
  <c r="D19" i="1"/>
  <c r="D14" i="56" s="1"/>
  <c r="EI19" i="1"/>
  <c r="EY19"/>
  <c r="A20"/>
  <c r="C20"/>
  <c r="D20"/>
  <c r="EI20"/>
  <c r="EY20"/>
  <c r="A21"/>
  <c r="C21"/>
  <c r="C16" i="56" s="1"/>
  <c r="D21" i="1"/>
  <c r="EI21"/>
  <c r="EY21"/>
  <c r="A22"/>
  <c r="C22"/>
  <c r="D22"/>
  <c r="EI22"/>
  <c r="EY22"/>
  <c r="A23"/>
  <c r="C23"/>
  <c r="C18" i="56" s="1"/>
  <c r="D23" i="1"/>
  <c r="D18" i="56" s="1"/>
  <c r="EI23" i="1"/>
  <c r="EY23"/>
  <c r="A24"/>
  <c r="C24"/>
  <c r="C19" i="56" s="1"/>
  <c r="D24" i="1"/>
  <c r="EI24"/>
  <c r="EY24"/>
  <c r="A25"/>
  <c r="C25"/>
  <c r="C20" i="56" s="1"/>
  <c r="D25" i="1"/>
  <c r="EI25"/>
  <c r="EY25"/>
  <c r="A26"/>
  <c r="C26"/>
  <c r="D26"/>
  <c r="EI26"/>
  <c r="EY26"/>
  <c r="A27"/>
  <c r="C27"/>
  <c r="C22" i="56" s="1"/>
  <c r="D27" i="1"/>
  <c r="EI27"/>
  <c r="EY27"/>
  <c r="A28"/>
  <c r="C28"/>
  <c r="C23" i="56" s="1"/>
  <c r="D28" i="1"/>
  <c r="D23" i="56" s="1"/>
  <c r="EI28" i="1"/>
  <c r="EY28"/>
  <c r="A29"/>
  <c r="C29"/>
  <c r="D29"/>
  <c r="EI29"/>
  <c r="EY29"/>
  <c r="A30"/>
  <c r="C30"/>
  <c r="D30"/>
  <c r="EI30"/>
  <c r="EY30"/>
  <c r="A31"/>
  <c r="C31"/>
  <c r="C26" i="56" s="1"/>
  <c r="D31" i="1"/>
  <c r="D26" i="56" s="1"/>
  <c r="EI31" i="1"/>
  <c r="EY31"/>
  <c r="A32"/>
  <c r="C32"/>
  <c r="C27" i="56" s="1"/>
  <c r="D32" i="1"/>
  <c r="D27" i="56" s="1"/>
  <c r="EI32" i="1"/>
  <c r="EY32"/>
  <c r="A33"/>
  <c r="C33"/>
  <c r="D33"/>
  <c r="EI33"/>
  <c r="EY33"/>
  <c r="A34"/>
  <c r="C34"/>
  <c r="D34"/>
  <c r="EI34"/>
  <c r="EY34"/>
  <c r="A35"/>
  <c r="C35"/>
  <c r="D35"/>
  <c r="D30" i="56" s="1"/>
  <c r="EI35" i="1"/>
  <c r="EY35"/>
  <c r="A36"/>
  <c r="C36"/>
  <c r="C31" i="56" s="1"/>
  <c r="D36" i="1"/>
  <c r="D31" i="56" s="1"/>
  <c r="EI36" i="1"/>
  <c r="EY36"/>
  <c r="A37"/>
  <c r="C37"/>
  <c r="D37"/>
  <c r="D32" i="56" s="1"/>
  <c r="EI37" i="1"/>
  <c r="EY37"/>
  <c r="A38"/>
  <c r="C38"/>
  <c r="D38"/>
  <c r="D33" i="56" s="1"/>
  <c r="EI38" i="1"/>
  <c r="EY38"/>
  <c r="A39"/>
  <c r="C39"/>
  <c r="D39"/>
  <c r="D34" i="56" s="1"/>
  <c r="EI39" i="1"/>
  <c r="EY39"/>
  <c r="A40"/>
  <c r="C40"/>
  <c r="C35" i="56" s="1"/>
  <c r="D40" i="1"/>
  <c r="EI40"/>
  <c r="EY40"/>
  <c r="A41"/>
  <c r="C41"/>
  <c r="D41"/>
  <c r="EI41"/>
  <c r="EY41"/>
  <c r="A42"/>
  <c r="C42"/>
  <c r="D42"/>
  <c r="EI42"/>
  <c r="EY42"/>
  <c r="A43"/>
  <c r="C43"/>
  <c r="D43"/>
  <c r="EI43"/>
  <c r="EY43"/>
  <c r="A44"/>
  <c r="C44"/>
  <c r="D44"/>
  <c r="EI44"/>
  <c r="EY44"/>
  <c r="A45"/>
  <c r="C45"/>
  <c r="D45"/>
  <c r="EI45"/>
  <c r="EY45"/>
  <c r="A46"/>
  <c r="C46"/>
  <c r="D46"/>
  <c r="EI46"/>
  <c r="EY46"/>
  <c r="A47"/>
  <c r="C47"/>
  <c r="D47"/>
  <c r="EI47"/>
  <c r="EY47"/>
  <c r="A48"/>
  <c r="C48"/>
  <c r="D48"/>
  <c r="EI48"/>
  <c r="EY48"/>
  <c r="A49"/>
  <c r="C49"/>
  <c r="D49"/>
  <c r="EI49"/>
  <c r="EY49"/>
  <c r="A50"/>
  <c r="C50"/>
  <c r="D50"/>
  <c r="EI50"/>
  <c r="EY50"/>
  <c r="A51"/>
  <c r="C51"/>
  <c r="D51"/>
  <c r="EI51"/>
  <c r="EY51"/>
  <c r="D55"/>
  <c r="B2" i="55"/>
  <c r="C2"/>
  <c r="D2"/>
  <c r="E2"/>
  <c r="F2"/>
  <c r="G2"/>
  <c r="H2"/>
  <c r="I2"/>
  <c r="J2"/>
  <c r="K2"/>
  <c r="L2"/>
  <c r="M2"/>
  <c r="N2"/>
  <c r="O2"/>
  <c r="P2"/>
  <c r="Q2"/>
  <c r="B3"/>
  <c r="E3"/>
  <c r="F3"/>
  <c r="I3"/>
  <c r="J3"/>
  <c r="M3"/>
  <c r="N3"/>
  <c r="Q3"/>
  <c r="B4"/>
  <c r="C4"/>
  <c r="D4"/>
  <c r="E4"/>
  <c r="F4"/>
  <c r="G4"/>
  <c r="H4"/>
  <c r="I4"/>
  <c r="J4"/>
  <c r="K4"/>
  <c r="L4"/>
  <c r="M4"/>
  <c r="N4"/>
  <c r="O4"/>
  <c r="P4"/>
  <c r="Q4"/>
  <c r="B5"/>
  <c r="E5"/>
  <c r="F5"/>
  <c r="I5"/>
  <c r="J5"/>
  <c r="M5"/>
  <c r="N5"/>
  <c r="Q5"/>
  <c r="B6"/>
  <c r="C6"/>
  <c r="D6"/>
  <c r="E6"/>
  <c r="F6"/>
  <c r="G6"/>
  <c r="H6"/>
  <c r="I6"/>
  <c r="J6"/>
  <c r="K6"/>
  <c r="L6"/>
  <c r="M6"/>
  <c r="N6"/>
  <c r="O6"/>
  <c r="P6"/>
  <c r="Q6"/>
  <c r="B7"/>
  <c r="E7"/>
  <c r="F7"/>
  <c r="I7"/>
  <c r="J7"/>
  <c r="M7"/>
  <c r="N7"/>
  <c r="Q7"/>
  <c r="B8"/>
  <c r="C8"/>
  <c r="D8"/>
  <c r="E8"/>
  <c r="F8"/>
  <c r="G8"/>
  <c r="H8"/>
  <c r="I8"/>
  <c r="J8"/>
  <c r="K8"/>
  <c r="L8"/>
  <c r="M8"/>
  <c r="N8"/>
  <c r="O8"/>
  <c r="P8"/>
  <c r="Q8"/>
  <c r="B9"/>
  <c r="E9"/>
  <c r="F9"/>
  <c r="I9"/>
  <c r="J9"/>
  <c r="M9"/>
  <c r="N9"/>
  <c r="Q9"/>
  <c r="B10"/>
  <c r="C10"/>
  <c r="D10"/>
  <c r="E10"/>
  <c r="F10"/>
  <c r="G10"/>
  <c r="H10"/>
  <c r="I10"/>
  <c r="J10"/>
  <c r="K10"/>
  <c r="L10"/>
  <c r="M10"/>
  <c r="N10"/>
  <c r="O10"/>
  <c r="P10"/>
  <c r="Q10"/>
  <c r="B11"/>
  <c r="E11"/>
  <c r="F11"/>
  <c r="I11"/>
  <c r="J11"/>
  <c r="M11"/>
  <c r="N11"/>
  <c r="Q11"/>
  <c r="B12"/>
  <c r="C12"/>
  <c r="D12"/>
  <c r="E12"/>
  <c r="F12"/>
  <c r="G12"/>
  <c r="H12"/>
  <c r="I12"/>
  <c r="J12"/>
  <c r="K12"/>
  <c r="L12"/>
  <c r="M12"/>
  <c r="N12"/>
  <c r="O12"/>
  <c r="P12"/>
  <c r="Q12"/>
  <c r="B13"/>
  <c r="E13"/>
  <c r="F13"/>
  <c r="I13"/>
  <c r="J13"/>
  <c r="M13"/>
  <c r="N13"/>
  <c r="Q13"/>
  <c r="B14"/>
  <c r="C14"/>
  <c r="D14"/>
  <c r="E14"/>
  <c r="F14"/>
  <c r="G14"/>
  <c r="H14"/>
  <c r="I14"/>
  <c r="J14"/>
  <c r="K14"/>
  <c r="L14"/>
  <c r="M14"/>
  <c r="N14"/>
  <c r="O14"/>
  <c r="P14"/>
  <c r="Q14"/>
  <c r="B15"/>
  <c r="E15"/>
  <c r="F15"/>
  <c r="I15"/>
  <c r="J15"/>
  <c r="M15"/>
  <c r="N15"/>
  <c r="Q15"/>
  <c r="B16"/>
  <c r="C16"/>
  <c r="D16"/>
  <c r="E16"/>
  <c r="F16"/>
  <c r="G16"/>
  <c r="H16"/>
  <c r="I16"/>
  <c r="J16"/>
  <c r="K16"/>
  <c r="L16"/>
  <c r="M16"/>
  <c r="N16"/>
  <c r="O16"/>
  <c r="P16"/>
  <c r="Q16"/>
  <c r="D17"/>
  <c r="E17"/>
  <c r="H17"/>
  <c r="I17"/>
  <c r="L17"/>
  <c r="M17"/>
  <c r="P17"/>
  <c r="Q17"/>
  <c r="B18"/>
  <c r="C18"/>
  <c r="D18"/>
  <c r="E18"/>
  <c r="F18"/>
  <c r="G18"/>
  <c r="H18"/>
  <c r="I18"/>
  <c r="J18"/>
  <c r="K18"/>
  <c r="L18"/>
  <c r="M18"/>
  <c r="N18"/>
  <c r="O18"/>
  <c r="P18"/>
  <c r="Q18"/>
  <c r="B19"/>
  <c r="K19"/>
  <c r="L19"/>
  <c r="M19"/>
  <c r="P19"/>
  <c r="Q19"/>
  <c r="M6" i="73"/>
  <c r="C6" s="1"/>
  <c r="B53"/>
  <c r="B54"/>
  <c r="B55"/>
  <c r="B56"/>
  <c r="B57"/>
  <c r="B58"/>
  <c r="B59"/>
  <c r="B60"/>
  <c r="B61"/>
  <c r="B53" i="72"/>
  <c r="B54"/>
  <c r="B55"/>
  <c r="B56"/>
  <c r="B57"/>
  <c r="B58"/>
  <c r="B59"/>
  <c r="B60"/>
  <c r="B61"/>
  <c r="B53" i="71"/>
  <c r="B54"/>
  <c r="B55"/>
  <c r="B56"/>
  <c r="B57"/>
  <c r="B58"/>
  <c r="B59"/>
  <c r="B60"/>
  <c r="B61"/>
  <c r="C6" i="70"/>
  <c r="M6"/>
  <c r="B53"/>
  <c r="B54"/>
  <c r="B55"/>
  <c r="B56"/>
  <c r="B57"/>
  <c r="B58"/>
  <c r="B59"/>
  <c r="B60"/>
  <c r="B61"/>
  <c r="B53" i="69"/>
  <c r="B54"/>
  <c r="B55"/>
  <c r="B56"/>
  <c r="B57"/>
  <c r="B58"/>
  <c r="B59"/>
  <c r="B60"/>
  <c r="B61"/>
  <c r="M6" i="68"/>
  <c r="C6" s="1"/>
  <c r="B53"/>
  <c r="B54"/>
  <c r="B55"/>
  <c r="B56"/>
  <c r="B57"/>
  <c r="B58"/>
  <c r="B59"/>
  <c r="B60"/>
  <c r="B61"/>
  <c r="B53" i="67"/>
  <c r="B54"/>
  <c r="B55"/>
  <c r="B56"/>
  <c r="B57"/>
  <c r="B58"/>
  <c r="B59"/>
  <c r="B60"/>
  <c r="B61"/>
  <c r="B53" i="66"/>
  <c r="B54"/>
  <c r="B55"/>
  <c r="B56"/>
  <c r="B57"/>
  <c r="B58"/>
  <c r="B59"/>
  <c r="B60"/>
  <c r="B61"/>
  <c r="M6" i="65"/>
  <c r="C6" s="1"/>
  <c r="B53"/>
  <c r="B54"/>
  <c r="B55"/>
  <c r="B56"/>
  <c r="B57"/>
  <c r="B58"/>
  <c r="B59"/>
  <c r="B60"/>
  <c r="B61"/>
  <c r="M2" i="36"/>
  <c r="E4"/>
  <c r="K4"/>
  <c r="L4"/>
  <c r="L2" s="1"/>
  <c r="M4"/>
  <c r="N4"/>
  <c r="E5"/>
  <c r="C3" i="55" s="1"/>
  <c r="E6" i="36"/>
  <c r="D3" i="55" s="1"/>
  <c r="E7" i="36"/>
  <c r="E8"/>
  <c r="E9"/>
  <c r="G3" i="55" s="1"/>
  <c r="E10" i="36"/>
  <c r="H3" i="55" s="1"/>
  <c r="E11" i="36"/>
  <c r="E12"/>
  <c r="E13"/>
  <c r="K3" i="55" s="1"/>
  <c r="E14" i="36"/>
  <c r="L3" i="55" s="1"/>
  <c r="E15" i="36"/>
  <c r="E16"/>
  <c r="E17"/>
  <c r="O3" i="55" s="1"/>
  <c r="E18" i="36"/>
  <c r="P3" i="55" s="1"/>
  <c r="E19" i="36"/>
  <c r="E20"/>
  <c r="K20"/>
  <c r="L20"/>
  <c r="M20"/>
  <c r="N20"/>
  <c r="E21"/>
  <c r="C5" i="55" s="1"/>
  <c r="E22" i="36"/>
  <c r="D5" i="55" s="1"/>
  <c r="E23" i="36"/>
  <c r="E24"/>
  <c r="E25"/>
  <c r="G5" i="55" s="1"/>
  <c r="E26" i="36"/>
  <c r="H5" i="55" s="1"/>
  <c r="E27" i="36"/>
  <c r="E28"/>
  <c r="E29"/>
  <c r="K5" i="55" s="1"/>
  <c r="E30" i="36"/>
  <c r="L5" i="55" s="1"/>
  <c r="E31" i="36"/>
  <c r="E32"/>
  <c r="E33"/>
  <c r="O5" i="55" s="1"/>
  <c r="E34" i="36"/>
  <c r="P5" i="55" s="1"/>
  <c r="E35" i="36"/>
  <c r="E36"/>
  <c r="K36"/>
  <c r="L36"/>
  <c r="M36"/>
  <c r="N36"/>
  <c r="E37"/>
  <c r="C9" i="55" s="1"/>
  <c r="E38" i="36"/>
  <c r="D9" i="55" s="1"/>
  <c r="E39" i="36"/>
  <c r="E40"/>
  <c r="E41"/>
  <c r="G9" i="55" s="1"/>
  <c r="E42" i="36"/>
  <c r="H9" i="55" s="1"/>
  <c r="E43" i="36"/>
  <c r="E44"/>
  <c r="E45"/>
  <c r="K9" i="55" s="1"/>
  <c r="E46" i="36"/>
  <c r="L9" i="55" s="1"/>
  <c r="E47" i="36"/>
  <c r="E48"/>
  <c r="E49"/>
  <c r="O9" i="55" s="1"/>
  <c r="E50" i="36"/>
  <c r="P9" i="55" s="1"/>
  <c r="E51" i="36"/>
  <c r="E52"/>
  <c r="K52"/>
  <c r="L52"/>
  <c r="M52"/>
  <c r="N52"/>
  <c r="E53"/>
  <c r="C11" i="55" s="1"/>
  <c r="E54" i="36"/>
  <c r="D11" i="55" s="1"/>
  <c r="E55" i="36"/>
  <c r="E56"/>
  <c r="E57"/>
  <c r="G11" i="55" s="1"/>
  <c r="E58" i="36"/>
  <c r="H11" i="55" s="1"/>
  <c r="E59" i="36"/>
  <c r="E60"/>
  <c r="E61"/>
  <c r="K11" i="55" s="1"/>
  <c r="E62" i="36"/>
  <c r="L11" i="55" s="1"/>
  <c r="E63" i="36"/>
  <c r="E64"/>
  <c r="E65"/>
  <c r="O11" i="55" s="1"/>
  <c r="E66" i="36"/>
  <c r="P11" i="55" s="1"/>
  <c r="E67" i="36"/>
  <c r="E68"/>
  <c r="K68"/>
  <c r="L68"/>
  <c r="M68"/>
  <c r="N68"/>
  <c r="E69"/>
  <c r="C13" i="55" s="1"/>
  <c r="E70" i="36"/>
  <c r="D13" i="55" s="1"/>
  <c r="E71" i="36"/>
  <c r="E72"/>
  <c r="E73"/>
  <c r="G13" i="55" s="1"/>
  <c r="E74" i="36"/>
  <c r="H13" i="55" s="1"/>
  <c r="E75" i="36"/>
  <c r="E76"/>
  <c r="E77"/>
  <c r="K13" i="55" s="1"/>
  <c r="E78" i="36"/>
  <c r="L13" i="55" s="1"/>
  <c r="E79" i="36"/>
  <c r="E80"/>
  <c r="E81"/>
  <c r="O13" i="55" s="1"/>
  <c r="E82" i="36"/>
  <c r="P13" i="55" s="1"/>
  <c r="E83" i="36"/>
  <c r="E84"/>
  <c r="K84"/>
  <c r="L84"/>
  <c r="N84"/>
  <c r="N2" s="1"/>
  <c r="E85"/>
  <c r="C19" i="55" s="1"/>
  <c r="E86" i="36"/>
  <c r="D19" i="55" s="1"/>
  <c r="E87" i="36"/>
  <c r="E19" i="55" s="1"/>
  <c r="E88" i="36"/>
  <c r="F19" i="55" s="1"/>
  <c r="E89" i="36"/>
  <c r="G19" i="55" s="1"/>
  <c r="E90" i="36"/>
  <c r="H19" i="55" s="1"/>
  <c r="E91" i="36"/>
  <c r="I19" i="55" s="1"/>
  <c r="E92" i="36"/>
  <c r="J19" i="55" s="1"/>
  <c r="E94" i="36"/>
  <c r="E95"/>
  <c r="E96"/>
  <c r="N19" i="55" s="1"/>
  <c r="E97" i="36"/>
  <c r="O19" i="55" s="1"/>
  <c r="E98" i="36"/>
  <c r="E99"/>
  <c r="E100"/>
  <c r="B17" i="55" s="1"/>
  <c r="K100" i="36"/>
  <c r="L100"/>
  <c r="M100"/>
  <c r="N100"/>
  <c r="E101"/>
  <c r="C17" i="55" s="1"/>
  <c r="E102" i="36"/>
  <c r="E103"/>
  <c r="E104"/>
  <c r="F17" i="55" s="1"/>
  <c r="E105" i="36"/>
  <c r="G17" i="55" s="1"/>
  <c r="E106" i="36"/>
  <c r="E107"/>
  <c r="E108"/>
  <c r="J17" i="55" s="1"/>
  <c r="E109" i="36"/>
  <c r="K17" i="55" s="1"/>
  <c r="E110" i="36"/>
  <c r="E111"/>
  <c r="E112"/>
  <c r="N17" i="55" s="1"/>
  <c r="E113" i="36"/>
  <c r="O17" i="55" s="1"/>
  <c r="E114" i="36"/>
  <c r="E115"/>
  <c r="A7" i="56"/>
  <c r="B7"/>
  <c r="C3" s="1"/>
  <c r="B8"/>
  <c r="A8" s="1"/>
  <c r="C8"/>
  <c r="D8"/>
  <c r="B9"/>
  <c r="C9"/>
  <c r="D9"/>
  <c r="B10"/>
  <c r="B11"/>
  <c r="B12"/>
  <c r="C12"/>
  <c r="D12"/>
  <c r="B13"/>
  <c r="C13"/>
  <c r="D13"/>
  <c r="B14"/>
  <c r="B15"/>
  <c r="C15"/>
  <c r="D15"/>
  <c r="B16"/>
  <c r="D16"/>
  <c r="B17"/>
  <c r="C17"/>
  <c r="D17"/>
  <c r="B18"/>
  <c r="B19"/>
  <c r="D19"/>
  <c r="B20"/>
  <c r="D20"/>
  <c r="B21"/>
  <c r="C21"/>
  <c r="D21"/>
  <c r="B22"/>
  <c r="D22"/>
  <c r="B23"/>
  <c r="B24"/>
  <c r="C24"/>
  <c r="D24"/>
  <c r="B25"/>
  <c r="C25"/>
  <c r="D25"/>
  <c r="B26"/>
  <c r="B27"/>
  <c r="B28"/>
  <c r="C28"/>
  <c r="D28"/>
  <c r="B29"/>
  <c r="C29"/>
  <c r="D29"/>
  <c r="B30"/>
  <c r="C30"/>
  <c r="B31"/>
  <c r="A31" s="1"/>
  <c r="B32"/>
  <c r="C32"/>
  <c r="B33"/>
  <c r="C33"/>
  <c r="B34"/>
  <c r="C34"/>
  <c r="B35"/>
  <c r="D35"/>
  <c r="B36"/>
  <c r="A36" s="1"/>
  <c r="C36"/>
  <c r="D36"/>
  <c r="B37"/>
  <c r="A37" s="1"/>
  <c r="C37"/>
  <c r="D37"/>
  <c r="B38"/>
  <c r="A38" s="1"/>
  <c r="C38"/>
  <c r="D38"/>
  <c r="B39"/>
  <c r="A39" s="1"/>
  <c r="C39"/>
  <c r="D39"/>
  <c r="B40"/>
  <c r="A40" s="1"/>
  <c r="C40"/>
  <c r="D40"/>
  <c r="B41"/>
  <c r="A41" s="1"/>
  <c r="C41"/>
  <c r="D41"/>
  <c r="B42"/>
  <c r="A42" s="1"/>
  <c r="C42"/>
  <c r="D42"/>
  <c r="M6" i="61"/>
  <c r="C6" s="1"/>
  <c r="BF6" i="1" s="1"/>
  <c r="B53" i="61"/>
  <c r="B54"/>
  <c r="B55"/>
  <c r="B56"/>
  <c r="B57"/>
  <c r="B58"/>
  <c r="B59"/>
  <c r="B60"/>
  <c r="B61"/>
  <c r="M6" i="60"/>
  <c r="C6" s="1"/>
  <c r="BK6" i="1" s="1"/>
  <c r="B53" i="60"/>
  <c r="B54"/>
  <c r="B55"/>
  <c r="B56"/>
  <c r="B57"/>
  <c r="B58"/>
  <c r="B59"/>
  <c r="B60"/>
  <c r="B61"/>
  <c r="B53" i="59"/>
  <c r="B54"/>
  <c r="B55"/>
  <c r="B56"/>
  <c r="B57"/>
  <c r="B58"/>
  <c r="B59"/>
  <c r="B60"/>
  <c r="B61"/>
  <c r="M6" i="58"/>
  <c r="C6" s="1"/>
  <c r="B53"/>
  <c r="B54"/>
  <c r="B55"/>
  <c r="B56"/>
  <c r="B57"/>
  <c r="B58"/>
  <c r="B59"/>
  <c r="B60"/>
  <c r="B61"/>
  <c r="B53" i="52"/>
  <c r="B54"/>
  <c r="B55"/>
  <c r="B56"/>
  <c r="B57"/>
  <c r="B58"/>
  <c r="B59"/>
  <c r="B60"/>
  <c r="B61"/>
  <c r="B53" i="48"/>
  <c r="B54"/>
  <c r="B55"/>
  <c r="B56"/>
  <c r="B57"/>
  <c r="B58"/>
  <c r="B59"/>
  <c r="B60"/>
  <c r="B61"/>
  <c r="M6" i="52" l="1"/>
  <c r="J6" i="60"/>
  <c r="BK7" i="1" s="1"/>
  <c r="M6" i="66"/>
  <c r="M6" i="67"/>
  <c r="M6" i="69"/>
  <c r="M6" i="72"/>
  <c r="P15" i="55"/>
  <c r="L15"/>
  <c r="H15"/>
  <c r="D15"/>
  <c r="P7"/>
  <c r="L7"/>
  <c r="H7"/>
  <c r="D7"/>
  <c r="A14" i="56"/>
  <c r="J6" i="70"/>
  <c r="M6" i="48"/>
  <c r="M6" i="59"/>
  <c r="J6" s="1"/>
  <c r="BP7" i="1" s="1"/>
  <c r="A29" i="56"/>
  <c r="A26"/>
  <c r="A33"/>
  <c r="M6" i="71"/>
  <c r="C6" s="1"/>
  <c r="O15" i="55"/>
  <c r="K15"/>
  <c r="G15"/>
  <c r="C15"/>
  <c r="O7"/>
  <c r="J6" i="58" s="1"/>
  <c r="BU7" i="1" s="1"/>
  <c r="K7" i="55"/>
  <c r="G7"/>
  <c r="J6" i="68" s="1"/>
  <c r="D15" s="1"/>
  <c r="C7" i="55"/>
  <c r="C6" i="57"/>
  <c r="B27" i="70"/>
  <c r="L27" s="1"/>
  <c r="N27" s="1"/>
  <c r="O27" s="1"/>
  <c r="B51" i="60"/>
  <c r="B47"/>
  <c r="B43"/>
  <c r="D37"/>
  <c r="C32"/>
  <c r="B27"/>
  <c r="D21"/>
  <c r="C16"/>
  <c r="J6" i="61"/>
  <c r="J6" i="65"/>
  <c r="D46" i="70"/>
  <c r="B19"/>
  <c r="L19" s="1"/>
  <c r="N19" s="1"/>
  <c r="O19" s="1"/>
  <c r="C49" i="71"/>
  <c r="D49" i="60"/>
  <c r="D45"/>
  <c r="D41"/>
  <c r="C36"/>
  <c r="B31"/>
  <c r="D25"/>
  <c r="C20"/>
  <c r="B15"/>
  <c r="D45" i="70"/>
  <c r="C36"/>
  <c r="D33" i="60"/>
  <c r="D17"/>
  <c r="B39"/>
  <c r="C28"/>
  <c r="B23"/>
  <c r="C12"/>
  <c r="A24" i="56"/>
  <c r="A16"/>
  <c r="B47" i="70"/>
  <c r="O47" s="1"/>
  <c r="B43"/>
  <c r="C48" i="60"/>
  <c r="C44"/>
  <c r="C40"/>
  <c r="B35"/>
  <c r="D29"/>
  <c r="C24"/>
  <c r="B19"/>
  <c r="D13"/>
  <c r="A32" i="56"/>
  <c r="C44" i="70"/>
  <c r="B35"/>
  <c r="L35" s="1"/>
  <c r="N35" s="1"/>
  <c r="O35" s="1"/>
  <c r="J6" i="71"/>
  <c r="D14" i="61"/>
  <c r="B16"/>
  <c r="C25"/>
  <c r="D26"/>
  <c r="B36"/>
  <c r="C37"/>
  <c r="D46"/>
  <c r="B48"/>
  <c r="DD7" i="1"/>
  <c r="DU7"/>
  <c r="FB7"/>
  <c r="BU6"/>
  <c r="D12" i="58"/>
  <c r="B14"/>
  <c r="C15"/>
  <c r="D16"/>
  <c r="B18"/>
  <c r="C19"/>
  <c r="D20"/>
  <c r="B22"/>
  <c r="C23"/>
  <c r="D24"/>
  <c r="B26"/>
  <c r="C27"/>
  <c r="D28"/>
  <c r="B30"/>
  <c r="C31"/>
  <c r="D32"/>
  <c r="B34"/>
  <c r="C35"/>
  <c r="D36"/>
  <c r="B38"/>
  <c r="C39"/>
  <c r="D40"/>
  <c r="B42"/>
  <c r="C43"/>
  <c r="D44"/>
  <c r="B46"/>
  <c r="C47"/>
  <c r="D48"/>
  <c r="B50"/>
  <c r="C51"/>
  <c r="C12"/>
  <c r="D13"/>
  <c r="B15"/>
  <c r="C16"/>
  <c r="D17"/>
  <c r="B19"/>
  <c r="C20"/>
  <c r="D21"/>
  <c r="B23"/>
  <c r="C24"/>
  <c r="D25"/>
  <c r="B27"/>
  <c r="C28"/>
  <c r="D29"/>
  <c r="B31"/>
  <c r="C32"/>
  <c r="D33"/>
  <c r="B35"/>
  <c r="C36"/>
  <c r="D37"/>
  <c r="B39"/>
  <c r="C40"/>
  <c r="B47"/>
  <c r="C48"/>
  <c r="D49"/>
  <c r="D27"/>
  <c r="C30"/>
  <c r="C38"/>
  <c r="B41"/>
  <c r="D43"/>
  <c r="D47"/>
  <c r="B49"/>
  <c r="C50"/>
  <c r="D41"/>
  <c r="B43"/>
  <c r="C44"/>
  <c r="D45"/>
  <c r="B51"/>
  <c r="C22"/>
  <c r="D31"/>
  <c r="B33"/>
  <c r="D35"/>
  <c r="D39"/>
  <c r="C42"/>
  <c r="B45"/>
  <c r="B12"/>
  <c r="C13"/>
  <c r="D14"/>
  <c r="B16"/>
  <c r="C17"/>
  <c r="D18"/>
  <c r="B20"/>
  <c r="C21"/>
  <c r="D22"/>
  <c r="B24"/>
  <c r="C25"/>
  <c r="D26"/>
  <c r="B28"/>
  <c r="C29"/>
  <c r="D30"/>
  <c r="B32"/>
  <c r="C33"/>
  <c r="D34"/>
  <c r="B36"/>
  <c r="C37"/>
  <c r="D38"/>
  <c r="B40"/>
  <c r="C41"/>
  <c r="D42"/>
  <c r="B44"/>
  <c r="C45"/>
  <c r="D46"/>
  <c r="B48"/>
  <c r="C49"/>
  <c r="D50"/>
  <c r="B13"/>
  <c r="C14"/>
  <c r="D15"/>
  <c r="B17"/>
  <c r="C18"/>
  <c r="D19"/>
  <c r="B21"/>
  <c r="D23"/>
  <c r="B25"/>
  <c r="C26"/>
  <c r="B29"/>
  <c r="C34"/>
  <c r="B37"/>
  <c r="C46"/>
  <c r="D51"/>
  <c r="FA7" i="1"/>
  <c r="DC7"/>
  <c r="DT7"/>
  <c r="DB8"/>
  <c r="DS8"/>
  <c r="EJ8"/>
  <c r="EZ8"/>
  <c r="P6" i="56"/>
  <c r="A9"/>
  <c r="A15"/>
  <c r="A11"/>
  <c r="A13"/>
  <c r="A18"/>
  <c r="A22"/>
  <c r="O51" i="60"/>
  <c r="C51"/>
  <c r="B50"/>
  <c r="D48"/>
  <c r="O47"/>
  <c r="C47"/>
  <c r="B46"/>
  <c r="D44"/>
  <c r="O43"/>
  <c r="C43"/>
  <c r="B42"/>
  <c r="D40"/>
  <c r="C39"/>
  <c r="B38"/>
  <c r="D36"/>
  <c r="C35"/>
  <c r="B34"/>
  <c r="D32"/>
  <c r="C31"/>
  <c r="B30"/>
  <c r="D28"/>
  <c r="C27"/>
  <c r="B26"/>
  <c r="D24"/>
  <c r="C23"/>
  <c r="B22"/>
  <c r="D20"/>
  <c r="C19"/>
  <c r="B18"/>
  <c r="D16"/>
  <c r="C15"/>
  <c r="B14"/>
  <c r="D12"/>
  <c r="D45" i="61"/>
  <c r="D41"/>
  <c r="B35"/>
  <c r="B31"/>
  <c r="C24"/>
  <c r="C20"/>
  <c r="D13"/>
  <c r="A34" i="56"/>
  <c r="A30"/>
  <c r="A23"/>
  <c r="A21"/>
  <c r="FC7" i="1"/>
  <c r="DE7"/>
  <c r="DV7"/>
  <c r="AV6"/>
  <c r="C14" i="65"/>
  <c r="D15"/>
  <c r="D19"/>
  <c r="B21"/>
  <c r="B25"/>
  <c r="C26"/>
  <c r="C30"/>
  <c r="D31"/>
  <c r="D35"/>
  <c r="B37"/>
  <c r="B41"/>
  <c r="C42"/>
  <c r="C46"/>
  <c r="D47"/>
  <c r="D51"/>
  <c r="C12"/>
  <c r="D18"/>
  <c r="B19"/>
  <c r="D24"/>
  <c r="C25"/>
  <c r="B32"/>
  <c r="D34"/>
  <c r="B38"/>
  <c r="D40"/>
  <c r="C47"/>
  <c r="B48"/>
  <c r="B12"/>
  <c r="D14"/>
  <c r="B18"/>
  <c r="D20"/>
  <c r="C27"/>
  <c r="B28"/>
  <c r="D33"/>
  <c r="B34"/>
  <c r="C40"/>
  <c r="C43"/>
  <c r="B47"/>
  <c r="D49"/>
  <c r="B14"/>
  <c r="D16"/>
  <c r="C23"/>
  <c r="B24"/>
  <c r="D29"/>
  <c r="B30"/>
  <c r="C36"/>
  <c r="C39"/>
  <c r="B43"/>
  <c r="D45"/>
  <c r="C49"/>
  <c r="D12"/>
  <c r="C19"/>
  <c r="B20"/>
  <c r="D25"/>
  <c r="B26"/>
  <c r="C32"/>
  <c r="C35"/>
  <c r="B39"/>
  <c r="D41"/>
  <c r="C45"/>
  <c r="C48"/>
  <c r="C6" i="59"/>
  <c r="D51" i="60"/>
  <c r="C50"/>
  <c r="B49"/>
  <c r="D47"/>
  <c r="C46"/>
  <c r="B45"/>
  <c r="D43"/>
  <c r="C42"/>
  <c r="B41"/>
  <c r="D39"/>
  <c r="C38"/>
  <c r="B37"/>
  <c r="D35"/>
  <c r="C34"/>
  <c r="B33"/>
  <c r="D31"/>
  <c r="C30"/>
  <c r="B29"/>
  <c r="D27"/>
  <c r="C26"/>
  <c r="B25"/>
  <c r="D23"/>
  <c r="C22"/>
  <c r="B21"/>
  <c r="D19"/>
  <c r="C18"/>
  <c r="B17"/>
  <c r="D15"/>
  <c r="C14"/>
  <c r="B13"/>
  <c r="D44" i="61"/>
  <c r="C43"/>
  <c r="B34"/>
  <c r="D32"/>
  <c r="C23"/>
  <c r="B22"/>
  <c r="D12"/>
  <c r="A35" i="56"/>
  <c r="A28"/>
  <c r="A20"/>
  <c r="A10"/>
  <c r="DC8" i="1"/>
  <c r="DT8"/>
  <c r="EK8"/>
  <c r="FA8"/>
  <c r="BM41"/>
  <c r="BK43"/>
  <c r="BM45"/>
  <c r="BO45" s="1"/>
  <c r="EK45" s="1"/>
  <c r="BK47"/>
  <c r="BM49"/>
  <c r="DT49" s="1"/>
  <c r="BK51"/>
  <c r="BM42"/>
  <c r="BK44"/>
  <c r="BM46"/>
  <c r="DT46" s="1"/>
  <c r="BK48"/>
  <c r="BM50"/>
  <c r="BK41"/>
  <c r="BM43"/>
  <c r="BM44"/>
  <c r="BO44" s="1"/>
  <c r="EK44" s="1"/>
  <c r="BK45"/>
  <c r="BM47"/>
  <c r="DT47" s="1"/>
  <c r="BM48"/>
  <c r="DT48" s="1"/>
  <c r="BK49"/>
  <c r="BM51"/>
  <c r="BO51" s="1"/>
  <c r="EK51" s="1"/>
  <c r="BK46"/>
  <c r="BK42"/>
  <c r="Q6" i="56"/>
  <c r="BK50" i="1"/>
  <c r="L51" i="60"/>
  <c r="D50"/>
  <c r="C49"/>
  <c r="B48"/>
  <c r="L47"/>
  <c r="D46"/>
  <c r="C45"/>
  <c r="B44"/>
  <c r="L43"/>
  <c r="D42"/>
  <c r="C41"/>
  <c r="B40"/>
  <c r="L39"/>
  <c r="N39" s="1"/>
  <c r="O39" s="1"/>
  <c r="D38"/>
  <c r="C37"/>
  <c r="B36"/>
  <c r="L35"/>
  <c r="N35" s="1"/>
  <c r="O35" s="1"/>
  <c r="D34"/>
  <c r="C33"/>
  <c r="B32"/>
  <c r="L31"/>
  <c r="N31" s="1"/>
  <c r="O31" s="1"/>
  <c r="D30"/>
  <c r="C29"/>
  <c r="B28"/>
  <c r="L27"/>
  <c r="N27" s="1"/>
  <c r="O27" s="1"/>
  <c r="D26"/>
  <c r="C25"/>
  <c r="B24"/>
  <c r="L23"/>
  <c r="N23" s="1"/>
  <c r="O23" s="1"/>
  <c r="D22"/>
  <c r="C21"/>
  <c r="B20"/>
  <c r="L19"/>
  <c r="N19" s="1"/>
  <c r="O19" s="1"/>
  <c r="D18"/>
  <c r="C17"/>
  <c r="B16"/>
  <c r="L15"/>
  <c r="N15" s="1"/>
  <c r="O15" s="1"/>
  <c r="D14"/>
  <c r="C13"/>
  <c r="B12"/>
  <c r="D51" i="61"/>
  <c r="C50"/>
  <c r="B41"/>
  <c r="D39"/>
  <c r="C30"/>
  <c r="B29"/>
  <c r="D19"/>
  <c r="C18"/>
  <c r="A27" i="56"/>
  <c r="A25"/>
  <c r="A19"/>
  <c r="A17"/>
  <c r="W6" i="1"/>
  <c r="B13" i="70"/>
  <c r="B17"/>
  <c r="C18"/>
  <c r="C22"/>
  <c r="D23"/>
  <c r="D27"/>
  <c r="B29"/>
  <c r="B33"/>
  <c r="C34"/>
  <c r="C38"/>
  <c r="D39"/>
  <c r="D43"/>
  <c r="B45"/>
  <c r="C15"/>
  <c r="D16"/>
  <c r="D20"/>
  <c r="B22"/>
  <c r="B26"/>
  <c r="C27"/>
  <c r="C31"/>
  <c r="D32"/>
  <c r="D36"/>
  <c r="B38"/>
  <c r="B42"/>
  <c r="C43"/>
  <c r="C47"/>
  <c r="D48"/>
  <c r="H6" i="1"/>
  <c r="AG6"/>
  <c r="D14" i="68"/>
  <c r="C25"/>
  <c r="B36"/>
  <c r="D46"/>
  <c r="A12" i="56"/>
  <c r="D45" i="68"/>
  <c r="B30"/>
  <c r="D16"/>
  <c r="B48" i="70"/>
  <c r="D47"/>
  <c r="C41"/>
  <c r="B40"/>
  <c r="C33"/>
  <c r="B32"/>
  <c r="C25"/>
  <c r="B24"/>
  <c r="C17"/>
  <c r="B16"/>
  <c r="B45" i="71"/>
  <c r="D39"/>
  <c r="D31"/>
  <c r="C30"/>
  <c r="C22"/>
  <c r="B21"/>
  <c r="B13"/>
  <c r="B47" i="68"/>
  <c r="D33"/>
  <c r="D20"/>
  <c r="D51" i="70"/>
  <c r="L47"/>
  <c r="N43"/>
  <c r="B39"/>
  <c r="D33"/>
  <c r="D25"/>
  <c r="C24"/>
  <c r="C16"/>
  <c r="B15"/>
  <c r="B44" i="71"/>
  <c r="D38"/>
  <c r="D30"/>
  <c r="C29"/>
  <c r="C21"/>
  <c r="B20"/>
  <c r="R6" i="1"/>
  <c r="D12" i="71"/>
  <c r="B14"/>
  <c r="B18"/>
  <c r="C19"/>
  <c r="C23"/>
  <c r="D24"/>
  <c r="D28"/>
  <c r="B30"/>
  <c r="B34"/>
  <c r="C35"/>
  <c r="C39"/>
  <c r="D40"/>
  <c r="D44"/>
  <c r="B46"/>
  <c r="B50"/>
  <c r="C51"/>
  <c r="B15"/>
  <c r="C16"/>
  <c r="C20"/>
  <c r="D21"/>
  <c r="D25"/>
  <c r="B27"/>
  <c r="B31"/>
  <c r="C32"/>
  <c r="C36"/>
  <c r="D37"/>
  <c r="D41"/>
  <c r="B43"/>
  <c r="B47"/>
  <c r="C48"/>
  <c r="J6" i="72"/>
  <c r="M7" i="1" s="1"/>
  <c r="C6" i="72"/>
  <c r="C6" i="67"/>
  <c r="C47" i="68"/>
  <c r="D40"/>
  <c r="C34"/>
  <c r="D27"/>
  <c r="B22"/>
  <c r="C15"/>
  <c r="C49" i="70"/>
  <c r="N47"/>
  <c r="A47"/>
  <c r="C46"/>
  <c r="C45"/>
  <c r="B44"/>
  <c r="A43"/>
  <c r="D38"/>
  <c r="C37"/>
  <c r="B36"/>
  <c r="D30"/>
  <c r="C29"/>
  <c r="B28"/>
  <c r="D22"/>
  <c r="C21"/>
  <c r="B20"/>
  <c r="D14"/>
  <c r="C13"/>
  <c r="B12"/>
  <c r="D51" i="71"/>
  <c r="C50"/>
  <c r="B49"/>
  <c r="D43"/>
  <c r="C42"/>
  <c r="B41"/>
  <c r="D35"/>
  <c r="C34"/>
  <c r="B33"/>
  <c r="D27"/>
  <c r="C26"/>
  <c r="B25"/>
  <c r="D19"/>
  <c r="C18"/>
  <c r="B17"/>
  <c r="J6" i="73"/>
  <c r="C21" s="1"/>
  <c r="BA6" i="1"/>
  <c r="J6" i="57"/>
  <c r="BA7" i="1" s="1"/>
  <c r="J6" i="48" l="1"/>
  <c r="CE7" i="1" s="1"/>
  <c r="C6" i="48"/>
  <c r="J6" i="52"/>
  <c r="BZ7" i="1" s="1"/>
  <c r="C6" i="52"/>
  <c r="C13" i="61"/>
  <c r="D18"/>
  <c r="B24"/>
  <c r="C29"/>
  <c r="D34"/>
  <c r="B40"/>
  <c r="C45"/>
  <c r="D50"/>
  <c r="C48"/>
  <c r="B43"/>
  <c r="D37"/>
  <c r="C32"/>
  <c r="B27"/>
  <c r="D21"/>
  <c r="C16"/>
  <c r="C51"/>
  <c r="B46"/>
  <c r="D40"/>
  <c r="C35"/>
  <c r="B30"/>
  <c r="D24"/>
  <c r="C19"/>
  <c r="B14"/>
  <c r="D47"/>
  <c r="C42"/>
  <c r="B37"/>
  <c r="D31"/>
  <c r="C26"/>
  <c r="B21"/>
  <c r="L21" s="1"/>
  <c r="D15"/>
  <c r="B12"/>
  <c r="C17"/>
  <c r="D22"/>
  <c r="B28"/>
  <c r="C33"/>
  <c r="D38"/>
  <c r="B44"/>
  <c r="C49"/>
  <c r="D49"/>
  <c r="C44"/>
  <c r="B39"/>
  <c r="D33"/>
  <c r="C28"/>
  <c r="B23"/>
  <c r="D17"/>
  <c r="C12"/>
  <c r="C47"/>
  <c r="B42"/>
  <c r="D36"/>
  <c r="C31"/>
  <c r="B26"/>
  <c r="D20"/>
  <c r="C15"/>
  <c r="B49"/>
  <c r="D43"/>
  <c r="C38"/>
  <c r="B33"/>
  <c r="D27"/>
  <c r="C22"/>
  <c r="B17"/>
  <c r="O43" i="70"/>
  <c r="L43"/>
  <c r="W7" i="1"/>
  <c r="C28" i="70"/>
  <c r="C50"/>
  <c r="C20"/>
  <c r="D49"/>
  <c r="D15"/>
  <c r="B21"/>
  <c r="C26"/>
  <c r="D31"/>
  <c r="B37"/>
  <c r="C42"/>
  <c r="B14"/>
  <c r="C19"/>
  <c r="D24"/>
  <c r="B30"/>
  <c r="C35"/>
  <c r="D40"/>
  <c r="B46"/>
  <c r="C51"/>
  <c r="D50"/>
  <c r="D42"/>
  <c r="D34"/>
  <c r="D26"/>
  <c r="D18"/>
  <c r="C48"/>
  <c r="C40"/>
  <c r="B31"/>
  <c r="L31" s="1"/>
  <c r="D17"/>
  <c r="D37"/>
  <c r="D13"/>
  <c r="D29"/>
  <c r="D21"/>
  <c r="C14"/>
  <c r="D19"/>
  <c r="B25"/>
  <c r="C30"/>
  <c r="D35"/>
  <c r="B41"/>
  <c r="D12"/>
  <c r="B18"/>
  <c r="C23"/>
  <c r="D28"/>
  <c r="B34"/>
  <c r="C39"/>
  <c r="D44"/>
  <c r="B50"/>
  <c r="B51"/>
  <c r="B49"/>
  <c r="O49" s="1"/>
  <c r="D41"/>
  <c r="C32"/>
  <c r="B23"/>
  <c r="D21" i="68"/>
  <c r="C31"/>
  <c r="B38"/>
  <c r="C44"/>
  <c r="C26"/>
  <c r="D26"/>
  <c r="C12"/>
  <c r="B19"/>
  <c r="D37"/>
  <c r="B51"/>
  <c r="C18"/>
  <c r="D24"/>
  <c r="C28"/>
  <c r="B35"/>
  <c r="B41"/>
  <c r="C50"/>
  <c r="B21"/>
  <c r="B34"/>
  <c r="D49"/>
  <c r="B17"/>
  <c r="D32"/>
  <c r="B46"/>
  <c r="D42"/>
  <c r="B32"/>
  <c r="C21"/>
  <c r="B13" i="61"/>
  <c r="D23"/>
  <c r="C34"/>
  <c r="B45"/>
  <c r="D16"/>
  <c r="C27"/>
  <c r="B38"/>
  <c r="D48"/>
  <c r="B15"/>
  <c r="D25"/>
  <c r="C36"/>
  <c r="B47"/>
  <c r="D42"/>
  <c r="B32"/>
  <c r="C21"/>
  <c r="BF7" i="1"/>
  <c r="D44" i="68"/>
  <c r="J6" i="67"/>
  <c r="AL7" i="1" s="1"/>
  <c r="C12" i="70"/>
  <c r="AG7" i="1"/>
  <c r="AG13" s="1"/>
  <c r="C13" i="68"/>
  <c r="D18"/>
  <c r="B24"/>
  <c r="C29"/>
  <c r="D34"/>
  <c r="B40"/>
  <c r="C45"/>
  <c r="D50"/>
  <c r="D48"/>
  <c r="C42"/>
  <c r="B33"/>
  <c r="B27"/>
  <c r="D19"/>
  <c r="D13"/>
  <c r="B50"/>
  <c r="C43"/>
  <c r="D36"/>
  <c r="C30"/>
  <c r="D23"/>
  <c r="D17"/>
  <c r="D41"/>
  <c r="B13"/>
  <c r="B12"/>
  <c r="C17"/>
  <c r="D22"/>
  <c r="B28"/>
  <c r="C33"/>
  <c r="D38"/>
  <c r="B44"/>
  <c r="C49"/>
  <c r="B49"/>
  <c r="B43"/>
  <c r="D35"/>
  <c r="D29"/>
  <c r="C20"/>
  <c r="B14"/>
  <c r="C46"/>
  <c r="B37"/>
  <c r="B31"/>
  <c r="C24"/>
  <c r="B18"/>
  <c r="J6" i="69"/>
  <c r="AB7" i="1" s="1"/>
  <c r="C6" i="69"/>
  <c r="D26" i="71"/>
  <c r="D42"/>
  <c r="C46"/>
  <c r="B37"/>
  <c r="D23"/>
  <c r="C14"/>
  <c r="C45"/>
  <c r="B36"/>
  <c r="D22"/>
  <c r="C13"/>
  <c r="D16"/>
  <c r="B22"/>
  <c r="C27"/>
  <c r="D32"/>
  <c r="B38"/>
  <c r="C43"/>
  <c r="D48"/>
  <c r="D13"/>
  <c r="B19"/>
  <c r="C24"/>
  <c r="D29"/>
  <c r="B35"/>
  <c r="C40"/>
  <c r="D45"/>
  <c r="B51"/>
  <c r="D47"/>
  <c r="C38"/>
  <c r="B29"/>
  <c r="D15"/>
  <c r="D46"/>
  <c r="C37"/>
  <c r="B28"/>
  <c r="D14"/>
  <c r="C15"/>
  <c r="D20"/>
  <c r="B26"/>
  <c r="C31"/>
  <c r="D36"/>
  <c r="B42"/>
  <c r="C47"/>
  <c r="C12"/>
  <c r="D17"/>
  <c r="B23"/>
  <c r="C28"/>
  <c r="D33"/>
  <c r="B39"/>
  <c r="C44"/>
  <c r="D49"/>
  <c r="AV7" i="1"/>
  <c r="B13" i="65"/>
  <c r="C18"/>
  <c r="D23"/>
  <c r="B29"/>
  <c r="C34"/>
  <c r="D39"/>
  <c r="B45"/>
  <c r="C50"/>
  <c r="B16"/>
  <c r="B22"/>
  <c r="C31"/>
  <c r="D37"/>
  <c r="C44"/>
  <c r="B51"/>
  <c r="D17"/>
  <c r="C24"/>
  <c r="B31"/>
  <c r="C37"/>
  <c r="D46"/>
  <c r="D13"/>
  <c r="C20"/>
  <c r="B27"/>
  <c r="C33"/>
  <c r="D42"/>
  <c r="D48"/>
  <c r="C16"/>
  <c r="B23"/>
  <c r="C29"/>
  <c r="D38"/>
  <c r="D44"/>
  <c r="B17"/>
  <c r="C22"/>
  <c r="D27"/>
  <c r="B33"/>
  <c r="C38"/>
  <c r="D43"/>
  <c r="B49"/>
  <c r="C15"/>
  <c r="D21"/>
  <c r="C28"/>
  <c r="B35"/>
  <c r="C41"/>
  <c r="D50"/>
  <c r="B15"/>
  <c r="C21"/>
  <c r="D30"/>
  <c r="D36"/>
  <c r="B44"/>
  <c r="B50"/>
  <c r="C17"/>
  <c r="D26"/>
  <c r="D32"/>
  <c r="B40"/>
  <c r="B46"/>
  <c r="C13"/>
  <c r="D22"/>
  <c r="D28"/>
  <c r="B36"/>
  <c r="B42"/>
  <c r="C51"/>
  <c r="B15" i="68"/>
  <c r="C40"/>
  <c r="C39"/>
  <c r="B48"/>
  <c r="C37"/>
  <c r="B16"/>
  <c r="B26"/>
  <c r="B29"/>
  <c r="B25"/>
  <c r="D43"/>
  <c r="C14"/>
  <c r="C27"/>
  <c r="D39"/>
  <c r="C23"/>
  <c r="C36"/>
  <c r="D51"/>
  <c r="C41"/>
  <c r="D30"/>
  <c r="B20"/>
  <c r="C14" i="61"/>
  <c r="B25"/>
  <c r="D35"/>
  <c r="C46"/>
  <c r="B18"/>
  <c r="A21" s="1"/>
  <c r="D28"/>
  <c r="C39"/>
  <c r="B50"/>
  <c r="B19"/>
  <c r="A19" s="1"/>
  <c r="D29"/>
  <c r="C40"/>
  <c r="B51"/>
  <c r="C41"/>
  <c r="D30"/>
  <c r="B20"/>
  <c r="J6" i="66"/>
  <c r="AQ7" i="1" s="1"/>
  <c r="C6" i="66"/>
  <c r="BM31" i="1"/>
  <c r="B22" i="69"/>
  <c r="L22" s="1"/>
  <c r="N22" s="1"/>
  <c r="O22" s="1"/>
  <c r="C31"/>
  <c r="C15"/>
  <c r="D21"/>
  <c r="C41"/>
  <c r="D34"/>
  <c r="D18"/>
  <c r="D24"/>
  <c r="B51"/>
  <c r="A51" i="60"/>
  <c r="N51"/>
  <c r="C24" i="73"/>
  <c r="D49"/>
  <c r="B18"/>
  <c r="D44"/>
  <c r="B19"/>
  <c r="C50"/>
  <c r="D27"/>
  <c r="B17"/>
  <c r="L17" s="1"/>
  <c r="N17" s="1"/>
  <c r="O17" s="1"/>
  <c r="B24"/>
  <c r="C13"/>
  <c r="D17"/>
  <c r="D33"/>
  <c r="C48"/>
  <c r="N13" i="68"/>
  <c r="A29"/>
  <c r="D12" i="73"/>
  <c r="C27"/>
  <c r="B42"/>
  <c r="L26" i="68"/>
  <c r="C12" i="73"/>
  <c r="C28"/>
  <c r="B43"/>
  <c r="D51"/>
  <c r="B45"/>
  <c r="C38"/>
  <c r="C30"/>
  <c r="D19"/>
  <c r="B48"/>
  <c r="C37"/>
  <c r="D26"/>
  <c r="B16"/>
  <c r="N16" s="1"/>
  <c r="O16" s="1"/>
  <c r="D15" i="52"/>
  <c r="B21"/>
  <c r="O21" s="1"/>
  <c r="C26"/>
  <c r="D31"/>
  <c r="B37"/>
  <c r="C42"/>
  <c r="D47"/>
  <c r="C27"/>
  <c r="D36"/>
  <c r="B50"/>
  <c r="A15" i="60"/>
  <c r="B14" i="52"/>
  <c r="B22"/>
  <c r="C31"/>
  <c r="D40"/>
  <c r="C17"/>
  <c r="B15"/>
  <c r="C20"/>
  <c r="D25"/>
  <c r="B31"/>
  <c r="C36"/>
  <c r="D41"/>
  <c r="B47"/>
  <c r="A47" s="1"/>
  <c r="B44"/>
  <c r="B24"/>
  <c r="A24" s="1"/>
  <c r="B40"/>
  <c r="C25"/>
  <c r="C41"/>
  <c r="B28"/>
  <c r="A28" s="1"/>
  <c r="C33" i="71"/>
  <c r="C32" i="68"/>
  <c r="C22"/>
  <c r="C35"/>
  <c r="B40" i="71"/>
  <c r="L40" s="1"/>
  <c r="N40" s="1"/>
  <c r="O40" s="1"/>
  <c r="D25" i="68"/>
  <c r="D47"/>
  <c r="C17" i="71"/>
  <c r="A47" i="60"/>
  <c r="N47"/>
  <c r="B39" i="73"/>
  <c r="D29"/>
  <c r="D35"/>
  <c r="C45"/>
  <c r="C16"/>
  <c r="B31"/>
  <c r="B47"/>
  <c r="B26"/>
  <c r="D36"/>
  <c r="C51"/>
  <c r="D21"/>
  <c r="D37"/>
  <c r="C46"/>
  <c r="D39"/>
  <c r="B33"/>
  <c r="L33" s="1"/>
  <c r="N33" s="1"/>
  <c r="O33" s="1"/>
  <c r="C22"/>
  <c r="D50"/>
  <c r="B40"/>
  <c r="C29"/>
  <c r="D18"/>
  <c r="EV7" i="1"/>
  <c r="C14" i="52"/>
  <c r="D19"/>
  <c r="B25"/>
  <c r="C30"/>
  <c r="D35"/>
  <c r="B41"/>
  <c r="C46"/>
  <c r="D51"/>
  <c r="B26"/>
  <c r="C35"/>
  <c r="D44"/>
  <c r="D14"/>
  <c r="D12"/>
  <c r="B18"/>
  <c r="B30"/>
  <c r="C39"/>
  <c r="D48"/>
  <c r="B16"/>
  <c r="D13"/>
  <c r="B19"/>
  <c r="C24"/>
  <c r="D29"/>
  <c r="B35"/>
  <c r="A35" s="1"/>
  <c r="C40"/>
  <c r="D45"/>
  <c r="B51"/>
  <c r="BO47" i="1"/>
  <c r="EK47" s="1"/>
  <c r="C49" i="52"/>
  <c r="D34"/>
  <c r="D46"/>
  <c r="D30"/>
  <c r="C45"/>
  <c r="C29"/>
  <c r="B24" i="71"/>
  <c r="L24" s="1"/>
  <c r="N24" s="1"/>
  <c r="O24" s="1"/>
  <c r="B23" i="68"/>
  <c r="B12" i="71"/>
  <c r="C48" i="68"/>
  <c r="D28"/>
  <c r="C19"/>
  <c r="B42"/>
  <c r="R7" i="1"/>
  <c r="D18" i="71"/>
  <c r="B32"/>
  <c r="D50"/>
  <c r="B16"/>
  <c r="L16" s="1"/>
  <c r="N16" s="1"/>
  <c r="O16" s="1"/>
  <c r="B48"/>
  <c r="C41"/>
  <c r="D34"/>
  <c r="C25"/>
  <c r="A43" i="60"/>
  <c r="N43"/>
  <c r="D28" i="73"/>
  <c r="C44"/>
  <c r="D43"/>
  <c r="D34"/>
  <c r="B15"/>
  <c r="D25"/>
  <c r="C40"/>
  <c r="C19"/>
  <c r="C35"/>
  <c r="B50"/>
  <c r="C20"/>
  <c r="B35"/>
  <c r="B51"/>
  <c r="N51" s="1"/>
  <c r="B49"/>
  <c r="B41"/>
  <c r="L41" s="1"/>
  <c r="C34"/>
  <c r="B25"/>
  <c r="L25" s="1"/>
  <c r="N25" s="1"/>
  <c r="O25" s="1"/>
  <c r="C14"/>
  <c r="D42"/>
  <c r="B32"/>
  <c r="B13" i="52"/>
  <c r="A13" s="1"/>
  <c r="C18"/>
  <c r="D23"/>
  <c r="B29"/>
  <c r="C34"/>
  <c r="D39"/>
  <c r="B45"/>
  <c r="C50"/>
  <c r="D20"/>
  <c r="B34"/>
  <c r="C43"/>
  <c r="E3" i="56"/>
  <c r="D16" i="52"/>
  <c r="D24"/>
  <c r="B38"/>
  <c r="C47"/>
  <c r="C13"/>
  <c r="C12"/>
  <c r="D17"/>
  <c r="B23"/>
  <c r="C28"/>
  <c r="D33"/>
  <c r="B39"/>
  <c r="C44"/>
  <c r="D49"/>
  <c r="BO46" i="1"/>
  <c r="EK46" s="1"/>
  <c r="C37" i="52"/>
  <c r="B48"/>
  <c r="C33"/>
  <c r="C21"/>
  <c r="B32"/>
  <c r="B20"/>
  <c r="C51" i="68"/>
  <c r="D31"/>
  <c r="B39"/>
  <c r="C16"/>
  <c r="B45"/>
  <c r="D12"/>
  <c r="C38"/>
  <c r="A47" i="73"/>
  <c r="N47"/>
  <c r="L33" i="71"/>
  <c r="N33" s="1"/>
  <c r="O33" s="1"/>
  <c r="L35"/>
  <c r="N35" s="1"/>
  <c r="L38"/>
  <c r="N38" s="1"/>
  <c r="O34" i="68"/>
  <c r="A34"/>
  <c r="N34"/>
  <c r="L34"/>
  <c r="O51" i="70"/>
  <c r="L51"/>
  <c r="A49" i="68"/>
  <c r="N49"/>
  <c r="N28"/>
  <c r="A28"/>
  <c r="O28"/>
  <c r="L28"/>
  <c r="J54"/>
  <c r="H58"/>
  <c r="H57"/>
  <c r="H60"/>
  <c r="H55"/>
  <c r="J58"/>
  <c r="H56"/>
  <c r="N48" i="73"/>
  <c r="A48"/>
  <c r="L48"/>
  <c r="O48"/>
  <c r="S16" i="1"/>
  <c r="CR8"/>
  <c r="BV23"/>
  <c r="EP8"/>
  <c r="DZ8"/>
  <c r="DI8"/>
  <c r="BV30"/>
  <c r="BL27"/>
  <c r="BV28"/>
  <c r="BG46"/>
  <c r="J50"/>
  <c r="AH44"/>
  <c r="AC48"/>
  <c r="BG48"/>
  <c r="AW41"/>
  <c r="F6" i="56"/>
  <c r="AC50" i="1"/>
  <c r="N46" i="70"/>
  <c r="A46"/>
  <c r="O46"/>
  <c r="L46"/>
  <c r="L37"/>
  <c r="N37" s="1"/>
  <c r="O37" s="1"/>
  <c r="A17" i="61"/>
  <c r="L17"/>
  <c r="N17" s="1"/>
  <c r="N25" i="52"/>
  <c r="A25"/>
  <c r="N41"/>
  <c r="A41"/>
  <c r="O26"/>
  <c r="N26"/>
  <c r="A26"/>
  <c r="L26"/>
  <c r="DT43" i="1"/>
  <c r="Q38" i="56"/>
  <c r="DT50" i="1"/>
  <c r="Q41" i="56"/>
  <c r="DT42" i="1"/>
  <c r="Q37" i="56"/>
  <c r="L26" i="61"/>
  <c r="N26" s="1"/>
  <c r="O26" s="1"/>
  <c r="O42"/>
  <c r="N42"/>
  <c r="A42"/>
  <c r="L42"/>
  <c r="N29" i="60"/>
  <c r="BM29" i="1" s="1"/>
  <c r="A29" i="60"/>
  <c r="L29"/>
  <c r="O45"/>
  <c r="N45"/>
  <c r="A45"/>
  <c r="L45"/>
  <c r="O14" i="52"/>
  <c r="N14"/>
  <c r="O22"/>
  <c r="N22"/>
  <c r="O42" i="65"/>
  <c r="A42"/>
  <c r="A36"/>
  <c r="L36"/>
  <c r="N36"/>
  <c r="O36"/>
  <c r="O46"/>
  <c r="L46"/>
  <c r="A46"/>
  <c r="N46"/>
  <c r="A40"/>
  <c r="L40"/>
  <c r="O40"/>
  <c r="N40"/>
  <c r="O50"/>
  <c r="A50"/>
  <c r="N50"/>
  <c r="L50"/>
  <c r="O35"/>
  <c r="A35"/>
  <c r="N35"/>
  <c r="L35"/>
  <c r="N49"/>
  <c r="L49"/>
  <c r="A49"/>
  <c r="O49"/>
  <c r="N33"/>
  <c r="L33"/>
  <c r="A33"/>
  <c r="O33"/>
  <c r="N17"/>
  <c r="L17"/>
  <c r="CZ8" i="1"/>
  <c r="DQ8"/>
  <c r="EH8"/>
  <c r="EX8"/>
  <c r="AX18"/>
  <c r="AV29"/>
  <c r="AX46"/>
  <c r="AX40"/>
  <c r="N6" i="56"/>
  <c r="N43" i="61"/>
  <c r="N14" i="60"/>
  <c r="BM14" i="1" s="1"/>
  <c r="A14" i="60"/>
  <c r="L14"/>
  <c r="A18"/>
  <c r="L18"/>
  <c r="N18" s="1"/>
  <c r="O18" s="1"/>
  <c r="A22"/>
  <c r="L22"/>
  <c r="N22" s="1"/>
  <c r="O22" s="1"/>
  <c r="N26"/>
  <c r="A26"/>
  <c r="L26"/>
  <c r="N30"/>
  <c r="O30" s="1"/>
  <c r="A30"/>
  <c r="L30"/>
  <c r="A34"/>
  <c r="L34"/>
  <c r="A38"/>
  <c r="L38"/>
  <c r="N38" s="1"/>
  <c r="O38" s="1"/>
  <c r="O42"/>
  <c r="N42"/>
  <c r="A42"/>
  <c r="L42"/>
  <c r="O46"/>
  <c r="N46"/>
  <c r="A46"/>
  <c r="L46"/>
  <c r="O50"/>
  <c r="N50"/>
  <c r="A50"/>
  <c r="L50"/>
  <c r="A19" i="52"/>
  <c r="O19"/>
  <c r="L19"/>
  <c r="N19"/>
  <c r="O35"/>
  <c r="N51"/>
  <c r="A51"/>
  <c r="A29" i="58"/>
  <c r="L29"/>
  <c r="N29"/>
  <c r="O29"/>
  <c r="A21"/>
  <c r="L21"/>
  <c r="N21"/>
  <c r="O21"/>
  <c r="O44"/>
  <c r="A44"/>
  <c r="N44"/>
  <c r="L44"/>
  <c r="O28"/>
  <c r="L28"/>
  <c r="N28"/>
  <c r="A28"/>
  <c r="H56"/>
  <c r="H61"/>
  <c r="O12"/>
  <c r="H57"/>
  <c r="J58"/>
  <c r="H55"/>
  <c r="H54"/>
  <c r="N12"/>
  <c r="F53"/>
  <c r="J54"/>
  <c r="H58"/>
  <c r="H59"/>
  <c r="A12"/>
  <c r="L12"/>
  <c r="H60"/>
  <c r="O51"/>
  <c r="N51"/>
  <c r="A51"/>
  <c r="L51"/>
  <c r="O35"/>
  <c r="N35"/>
  <c r="A35"/>
  <c r="L35"/>
  <c r="O19"/>
  <c r="N19"/>
  <c r="A19"/>
  <c r="L19"/>
  <c r="N38"/>
  <c r="L38"/>
  <c r="A38"/>
  <c r="O38"/>
  <c r="N22"/>
  <c r="A22"/>
  <c r="L22"/>
  <c r="O22"/>
  <c r="BW13" i="1"/>
  <c r="BU15"/>
  <c r="BW12"/>
  <c r="BU14"/>
  <c r="DE8"/>
  <c r="DV8"/>
  <c r="EM8"/>
  <c r="FC8"/>
  <c r="BU13"/>
  <c r="BW15"/>
  <c r="BU12"/>
  <c r="BU18"/>
  <c r="BW20"/>
  <c r="BW16"/>
  <c r="BU17"/>
  <c r="BW19"/>
  <c r="BW14"/>
  <c r="BU16"/>
  <c r="BW18"/>
  <c r="BU20"/>
  <c r="BW22"/>
  <c r="BW17"/>
  <c r="BW21"/>
  <c r="BU24"/>
  <c r="BW26"/>
  <c r="BU21"/>
  <c r="BU22"/>
  <c r="BU23"/>
  <c r="BW25"/>
  <c r="BU27"/>
  <c r="BU19"/>
  <c r="BW24"/>
  <c r="BU26"/>
  <c r="BU25"/>
  <c r="BU28"/>
  <c r="BW30"/>
  <c r="BU32"/>
  <c r="BW27"/>
  <c r="BW29"/>
  <c r="BU31"/>
  <c r="BW33"/>
  <c r="BU35"/>
  <c r="BW37"/>
  <c r="BU39"/>
  <c r="BW23"/>
  <c r="BU30"/>
  <c r="BU34"/>
  <c r="BU36"/>
  <c r="BU37"/>
  <c r="BU38"/>
  <c r="BU29"/>
  <c r="BW31"/>
  <c r="BU33"/>
  <c r="BW36"/>
  <c r="BU40"/>
  <c r="BW41"/>
  <c r="BU43"/>
  <c r="BW45"/>
  <c r="BU47"/>
  <c r="BW49"/>
  <c r="BU51"/>
  <c r="BW34"/>
  <c r="BW38"/>
  <c r="BW42"/>
  <c r="BU44"/>
  <c r="BW46"/>
  <c r="BU48"/>
  <c r="BW50"/>
  <c r="BW40"/>
  <c r="BW32"/>
  <c r="BW39"/>
  <c r="BU41"/>
  <c r="BW43"/>
  <c r="BW44"/>
  <c r="BU45"/>
  <c r="BW47"/>
  <c r="BW48"/>
  <c r="BU49"/>
  <c r="BW51"/>
  <c r="S6" i="56"/>
  <c r="BW35" i="1"/>
  <c r="BU42"/>
  <c r="BW28"/>
  <c r="BU50"/>
  <c r="BU46"/>
  <c r="A48" i="61"/>
  <c r="L48"/>
  <c r="O48"/>
  <c r="N48"/>
  <c r="L32"/>
  <c r="N32" s="1"/>
  <c r="O32" s="1"/>
  <c r="A16"/>
  <c r="L16"/>
  <c r="N16" s="1"/>
  <c r="BH16" i="1" s="1"/>
  <c r="DA8"/>
  <c r="DR8"/>
  <c r="EI8"/>
  <c r="EY8"/>
  <c r="O6" i="56"/>
  <c r="H7" i="1"/>
  <c r="B14" i="73"/>
  <c r="C15"/>
  <c r="D16"/>
  <c r="B22"/>
  <c r="C23"/>
  <c r="D24"/>
  <c r="B30"/>
  <c r="C31"/>
  <c r="D32"/>
  <c r="B38"/>
  <c r="C39"/>
  <c r="D40"/>
  <c r="B46"/>
  <c r="C47"/>
  <c r="D48"/>
  <c r="A12" i="70"/>
  <c r="L12"/>
  <c r="N12" s="1"/>
  <c r="A20"/>
  <c r="L20"/>
  <c r="N20" s="1"/>
  <c r="L28"/>
  <c r="N28" s="1"/>
  <c r="L36"/>
  <c r="N36"/>
  <c r="A44"/>
  <c r="L44"/>
  <c r="O44"/>
  <c r="N44"/>
  <c r="L19" i="68"/>
  <c r="O19"/>
  <c r="EQ7" i="1"/>
  <c r="DJ7"/>
  <c r="CS7"/>
  <c r="O47" i="71"/>
  <c r="N47"/>
  <c r="L47"/>
  <c r="A47"/>
  <c r="L31"/>
  <c r="N31" s="1"/>
  <c r="O31" s="1"/>
  <c r="L15"/>
  <c r="N15" s="1"/>
  <c r="O15" s="1"/>
  <c r="N50"/>
  <c r="A50"/>
  <c r="L50"/>
  <c r="O50"/>
  <c r="L34"/>
  <c r="N34" s="1"/>
  <c r="L18"/>
  <c r="N18" s="1"/>
  <c r="O18" s="1"/>
  <c r="A15" i="68"/>
  <c r="L15"/>
  <c r="O15"/>
  <c r="N15"/>
  <c r="A50"/>
  <c r="N50"/>
  <c r="O33"/>
  <c r="L33"/>
  <c r="N40"/>
  <c r="A40"/>
  <c r="O40"/>
  <c r="L40"/>
  <c r="N24"/>
  <c r="A24"/>
  <c r="O42" i="70"/>
  <c r="N42"/>
  <c r="L42"/>
  <c r="A42"/>
  <c r="L26"/>
  <c r="N26" s="1"/>
  <c r="A26"/>
  <c r="L33"/>
  <c r="N17"/>
  <c r="O17" s="1"/>
  <c r="L17"/>
  <c r="CU8" i="1"/>
  <c r="DL8"/>
  <c r="EC8"/>
  <c r="ES8"/>
  <c r="W12"/>
  <c r="Y42"/>
  <c r="W44"/>
  <c r="Y46"/>
  <c r="W48"/>
  <c r="Y50"/>
  <c r="W41"/>
  <c r="Y43"/>
  <c r="W45"/>
  <c r="Y47"/>
  <c r="W49"/>
  <c r="Y51"/>
  <c r="W43"/>
  <c r="Y44"/>
  <c r="W47"/>
  <c r="Y48"/>
  <c r="W51"/>
  <c r="W42"/>
  <c r="W46"/>
  <c r="W50"/>
  <c r="Y41"/>
  <c r="Y49"/>
  <c r="Y45"/>
  <c r="I6" i="56"/>
  <c r="A12" i="60"/>
  <c r="L12"/>
  <c r="A16"/>
  <c r="L16"/>
  <c r="A20"/>
  <c r="L20"/>
  <c r="A24"/>
  <c r="L24"/>
  <c r="BK24" i="1" s="1"/>
  <c r="A28" i="60"/>
  <c r="L28"/>
  <c r="BK28" i="1" s="1"/>
  <c r="N32" i="60"/>
  <c r="A32"/>
  <c r="L32"/>
  <c r="N36"/>
  <c r="A36"/>
  <c r="L36"/>
  <c r="A40"/>
  <c r="L40"/>
  <c r="N40" s="1"/>
  <c r="N44"/>
  <c r="A44"/>
  <c r="L44"/>
  <c r="O44"/>
  <c r="N48"/>
  <c r="A48"/>
  <c r="L48"/>
  <c r="O48"/>
  <c r="L13" i="52"/>
  <c r="A29"/>
  <c r="N45"/>
  <c r="L45"/>
  <c r="A45"/>
  <c r="O45"/>
  <c r="O34"/>
  <c r="N34"/>
  <c r="A34"/>
  <c r="L34"/>
  <c r="DT44" i="1"/>
  <c r="Q39" i="56"/>
  <c r="DT41" i="1"/>
  <c r="Q36" i="56"/>
  <c r="A14" i="61"/>
  <c r="L14"/>
  <c r="N14" s="1"/>
  <c r="O14" s="1"/>
  <c r="L30"/>
  <c r="N30" s="1"/>
  <c r="O46"/>
  <c r="N46"/>
  <c r="A17" i="60"/>
  <c r="L17"/>
  <c r="BK17" i="1" s="1"/>
  <c r="A33" i="60"/>
  <c r="L33"/>
  <c r="N33" s="1"/>
  <c r="O49"/>
  <c r="N49"/>
  <c r="A49"/>
  <c r="L49"/>
  <c r="O18" i="52"/>
  <c r="N18"/>
  <c r="O30"/>
  <c r="N30"/>
  <c r="A16"/>
  <c r="L16"/>
  <c r="A23" i="65"/>
  <c r="N23"/>
  <c r="L27"/>
  <c r="O27"/>
  <c r="A27"/>
  <c r="N27"/>
  <c r="O31"/>
  <c r="A31"/>
  <c r="N31"/>
  <c r="L31"/>
  <c r="O51"/>
  <c r="A51"/>
  <c r="N51"/>
  <c r="L51"/>
  <c r="O22"/>
  <c r="A22"/>
  <c r="N22"/>
  <c r="L22"/>
  <c r="A16"/>
  <c r="L16"/>
  <c r="O16"/>
  <c r="N16"/>
  <c r="N45"/>
  <c r="A45"/>
  <c r="N13"/>
  <c r="A13"/>
  <c r="O13"/>
  <c r="L13"/>
  <c r="A15" i="61"/>
  <c r="L15"/>
  <c r="L31"/>
  <c r="N31" s="1"/>
  <c r="O23" i="52"/>
  <c r="O39"/>
  <c r="L39"/>
  <c r="N39"/>
  <c r="A39"/>
  <c r="A17" i="58"/>
  <c r="L17"/>
  <c r="O17"/>
  <c r="N17"/>
  <c r="O40"/>
  <c r="A40"/>
  <c r="N40"/>
  <c r="L40"/>
  <c r="O24"/>
  <c r="N24"/>
  <c r="A24"/>
  <c r="L24"/>
  <c r="O43"/>
  <c r="N43"/>
  <c r="A43"/>
  <c r="L43"/>
  <c r="O47"/>
  <c r="N47"/>
  <c r="A47"/>
  <c r="L47"/>
  <c r="O31"/>
  <c r="N31"/>
  <c r="A31"/>
  <c r="L31"/>
  <c r="O15"/>
  <c r="N15"/>
  <c r="A15"/>
  <c r="L15"/>
  <c r="N50"/>
  <c r="L50"/>
  <c r="A50"/>
  <c r="O50"/>
  <c r="N34"/>
  <c r="A34"/>
  <c r="L34"/>
  <c r="O34"/>
  <c r="N18"/>
  <c r="A18"/>
  <c r="L18"/>
  <c r="O18"/>
  <c r="A44" i="61"/>
  <c r="L44"/>
  <c r="A12"/>
  <c r="L12"/>
  <c r="N12" s="1"/>
  <c r="D50" i="57"/>
  <c r="C31"/>
  <c r="B16"/>
  <c r="D26"/>
  <c r="D39"/>
  <c r="C28"/>
  <c r="B17"/>
  <c r="C41"/>
  <c r="D36"/>
  <c r="D20"/>
  <c r="B14"/>
  <c r="B51"/>
  <c r="D41"/>
  <c r="C30"/>
  <c r="D25"/>
  <c r="B19"/>
  <c r="C14"/>
  <c r="C27"/>
  <c r="D46"/>
  <c r="D34"/>
  <c r="C15"/>
  <c r="D38"/>
  <c r="C19"/>
  <c r="B36"/>
  <c r="D51"/>
  <c r="B45"/>
  <c r="C40"/>
  <c r="D35"/>
  <c r="B29"/>
  <c r="C24"/>
  <c r="D19"/>
  <c r="B13"/>
  <c r="D48"/>
  <c r="B42"/>
  <c r="C37"/>
  <c r="D32"/>
  <c r="B26"/>
  <c r="C21"/>
  <c r="D16"/>
  <c r="B47"/>
  <c r="C42"/>
  <c r="D37"/>
  <c r="B31"/>
  <c r="C26"/>
  <c r="D21"/>
  <c r="B15"/>
  <c r="B23" i="73"/>
  <c r="C32"/>
  <c r="D41"/>
  <c r="A24" i="71"/>
  <c r="D20" i="73"/>
  <c r="B34"/>
  <c r="C43"/>
  <c r="D13"/>
  <c r="B27"/>
  <c r="C36"/>
  <c r="D45"/>
  <c r="D47"/>
  <c r="C42"/>
  <c r="B37"/>
  <c r="D31"/>
  <c r="C26"/>
  <c r="B21"/>
  <c r="D15"/>
  <c r="C49"/>
  <c r="B44"/>
  <c r="D38"/>
  <c r="C33"/>
  <c r="B28"/>
  <c r="D22"/>
  <c r="C17"/>
  <c r="B12"/>
  <c r="BK30" i="1"/>
  <c r="BK39"/>
  <c r="BK31"/>
  <c r="BK26"/>
  <c r="BK27"/>
  <c r="BM19"/>
  <c r="BK14"/>
  <c r="BH50"/>
  <c r="BO50"/>
  <c r="EK50" s="1"/>
  <c r="BO49"/>
  <c r="EK49" s="1"/>
  <c r="BO48"/>
  <c r="EK48" s="1"/>
  <c r="A35" i="60"/>
  <c r="A27"/>
  <c r="EY7" i="1"/>
  <c r="DA7"/>
  <c r="DR7"/>
  <c r="L15" i="73"/>
  <c r="N15"/>
  <c r="O15" s="1"/>
  <c r="L17" i="71"/>
  <c r="N17"/>
  <c r="O17" s="1"/>
  <c r="A41"/>
  <c r="L41"/>
  <c r="O41"/>
  <c r="N41"/>
  <c r="O25" i="68"/>
  <c r="A25"/>
  <c r="N25"/>
  <c r="L25"/>
  <c r="L19" i="71"/>
  <c r="N19" s="1"/>
  <c r="L19" i="73"/>
  <c r="N19" s="1"/>
  <c r="O19" s="1"/>
  <c r="O51"/>
  <c r="N44" i="68"/>
  <c r="A44"/>
  <c r="O44"/>
  <c r="L44"/>
  <c r="L32" i="73"/>
  <c r="N32" s="1"/>
  <c r="O32" s="1"/>
  <c r="L14" i="70"/>
  <c r="W14" i="1" s="1"/>
  <c r="DT31"/>
  <c r="Q26" i="56"/>
  <c r="O13" i="60"/>
  <c r="N13"/>
  <c r="BM13" i="1" s="1"/>
  <c r="A13" i="60"/>
  <c r="L13"/>
  <c r="O38" i="68"/>
  <c r="A38"/>
  <c r="N38"/>
  <c r="L38"/>
  <c r="AL6" i="1"/>
  <c r="C12" i="67"/>
  <c r="D13"/>
  <c r="B15"/>
  <c r="C16"/>
  <c r="D17"/>
  <c r="B19"/>
  <c r="C20"/>
  <c r="D21"/>
  <c r="B23"/>
  <c r="C24"/>
  <c r="D25"/>
  <c r="B27"/>
  <c r="C28"/>
  <c r="D29"/>
  <c r="B31"/>
  <c r="C32"/>
  <c r="D33"/>
  <c r="B35"/>
  <c r="C36"/>
  <c r="D37"/>
  <c r="B39"/>
  <c r="C40"/>
  <c r="D41"/>
  <c r="B43"/>
  <c r="C44"/>
  <c r="D45"/>
  <c r="B47"/>
  <c r="C48"/>
  <c r="D49"/>
  <c r="B51"/>
  <c r="D12"/>
  <c r="B13"/>
  <c r="D15"/>
  <c r="B16"/>
  <c r="D18"/>
  <c r="C19"/>
  <c r="C22"/>
  <c r="C25"/>
  <c r="B26"/>
  <c r="D28"/>
  <c r="B29"/>
  <c r="D31"/>
  <c r="B32"/>
  <c r="D34"/>
  <c r="C35"/>
  <c r="C38"/>
  <c r="C41"/>
  <c r="B42"/>
  <c r="D44"/>
  <c r="B45"/>
  <c r="D47"/>
  <c r="B48"/>
  <c r="D50"/>
  <c r="C51"/>
  <c r="B12"/>
  <c r="D14"/>
  <c r="C15"/>
  <c r="C18"/>
  <c r="C21"/>
  <c r="B22"/>
  <c r="D24"/>
  <c r="B25"/>
  <c r="D27"/>
  <c r="B28"/>
  <c r="D30"/>
  <c r="C31"/>
  <c r="C34"/>
  <c r="C37"/>
  <c r="B38"/>
  <c r="D40"/>
  <c r="B41"/>
  <c r="D43"/>
  <c r="B44"/>
  <c r="D46"/>
  <c r="C47"/>
  <c r="C50"/>
  <c r="C14"/>
  <c r="C17"/>
  <c r="B18"/>
  <c r="D20"/>
  <c r="B21"/>
  <c r="D23"/>
  <c r="B24"/>
  <c r="D26"/>
  <c r="C27"/>
  <c r="C30"/>
  <c r="C33"/>
  <c r="B34"/>
  <c r="D36"/>
  <c r="B37"/>
  <c r="D39"/>
  <c r="B40"/>
  <c r="D42"/>
  <c r="C43"/>
  <c r="C46"/>
  <c r="C49"/>
  <c r="B50"/>
  <c r="C13"/>
  <c r="B14"/>
  <c r="D16"/>
  <c r="B17"/>
  <c r="D19"/>
  <c r="B20"/>
  <c r="D22"/>
  <c r="C23"/>
  <c r="C26"/>
  <c r="C29"/>
  <c r="B30"/>
  <c r="D32"/>
  <c r="B33"/>
  <c r="D35"/>
  <c r="B36"/>
  <c r="D38"/>
  <c r="C39"/>
  <c r="C42"/>
  <c r="C45"/>
  <c r="B46"/>
  <c r="D48"/>
  <c r="B49"/>
  <c r="D51"/>
  <c r="M6" i="1"/>
  <c r="C12" i="72"/>
  <c r="D13"/>
  <c r="B15"/>
  <c r="C16"/>
  <c r="D17"/>
  <c r="B19"/>
  <c r="C20"/>
  <c r="D21"/>
  <c r="B23"/>
  <c r="C24"/>
  <c r="D25"/>
  <c r="B27"/>
  <c r="C28"/>
  <c r="D29"/>
  <c r="B31"/>
  <c r="C32"/>
  <c r="D33"/>
  <c r="B35"/>
  <c r="C36"/>
  <c r="D37"/>
  <c r="B39"/>
  <c r="C40"/>
  <c r="D41"/>
  <c r="B43"/>
  <c r="C44"/>
  <c r="D45"/>
  <c r="B47"/>
  <c r="C48"/>
  <c r="D49"/>
  <c r="B51"/>
  <c r="B12"/>
  <c r="C13"/>
  <c r="D14"/>
  <c r="B16"/>
  <c r="C17"/>
  <c r="D18"/>
  <c r="B20"/>
  <c r="C21"/>
  <c r="D22"/>
  <c r="B24"/>
  <c r="C25"/>
  <c r="D26"/>
  <c r="B28"/>
  <c r="C29"/>
  <c r="D30"/>
  <c r="B32"/>
  <c r="C33"/>
  <c r="D34"/>
  <c r="B36"/>
  <c r="C37"/>
  <c r="D38"/>
  <c r="B40"/>
  <c r="C41"/>
  <c r="D42"/>
  <c r="B44"/>
  <c r="C45"/>
  <c r="D46"/>
  <c r="B48"/>
  <c r="C49"/>
  <c r="D50"/>
  <c r="B14"/>
  <c r="C15"/>
  <c r="D16"/>
  <c r="B22"/>
  <c r="C23"/>
  <c r="D24"/>
  <c r="B30"/>
  <c r="C31"/>
  <c r="D32"/>
  <c r="B38"/>
  <c r="C39"/>
  <c r="D40"/>
  <c r="B46"/>
  <c r="C47"/>
  <c r="D48"/>
  <c r="B17"/>
  <c r="C18"/>
  <c r="D19"/>
  <c r="B25"/>
  <c r="C26"/>
  <c r="D27"/>
  <c r="B33"/>
  <c r="C34"/>
  <c r="D35"/>
  <c r="B41"/>
  <c r="C42"/>
  <c r="D43"/>
  <c r="B49"/>
  <c r="C50"/>
  <c r="D51"/>
  <c r="D12"/>
  <c r="B18"/>
  <c r="C19"/>
  <c r="D20"/>
  <c r="B26"/>
  <c r="C27"/>
  <c r="D28"/>
  <c r="B34"/>
  <c r="C35"/>
  <c r="D36"/>
  <c r="B42"/>
  <c r="C43"/>
  <c r="D44"/>
  <c r="B50"/>
  <c r="C51"/>
  <c r="B13"/>
  <c r="C14"/>
  <c r="D15"/>
  <c r="B21"/>
  <c r="C22"/>
  <c r="D23"/>
  <c r="B29"/>
  <c r="C30"/>
  <c r="D31"/>
  <c r="B37"/>
  <c r="C38"/>
  <c r="D39"/>
  <c r="B45"/>
  <c r="C46"/>
  <c r="D47"/>
  <c r="O43" i="71"/>
  <c r="N43"/>
  <c r="A43"/>
  <c r="L43"/>
  <c r="L27"/>
  <c r="N27" s="1"/>
  <c r="O27" s="1"/>
  <c r="N46"/>
  <c r="A46"/>
  <c r="L46"/>
  <c r="O46"/>
  <c r="L30"/>
  <c r="L14"/>
  <c r="N14" s="1"/>
  <c r="O14" s="1"/>
  <c r="L20"/>
  <c r="N20" s="1"/>
  <c r="T20" i="1" s="1"/>
  <c r="L36" i="71"/>
  <c r="N36" s="1"/>
  <c r="O36" s="1"/>
  <c r="O44"/>
  <c r="L44"/>
  <c r="A44"/>
  <c r="N44"/>
  <c r="L15" i="70"/>
  <c r="N15"/>
  <c r="L23"/>
  <c r="N23" s="1"/>
  <c r="Y23" i="1" s="1"/>
  <c r="L39" i="70"/>
  <c r="A31" i="68"/>
  <c r="L31"/>
  <c r="O37"/>
  <c r="A37"/>
  <c r="N37"/>
  <c r="L37"/>
  <c r="L35" i="73"/>
  <c r="N35" s="1"/>
  <c r="O35" s="1"/>
  <c r="L48" i="70"/>
  <c r="O48"/>
  <c r="A48"/>
  <c r="N48"/>
  <c r="A17" i="68"/>
  <c r="N17"/>
  <c r="L46"/>
  <c r="O46"/>
  <c r="A46"/>
  <c r="N46"/>
  <c r="N36"/>
  <c r="L36"/>
  <c r="A36"/>
  <c r="O36"/>
  <c r="A20"/>
  <c r="O20"/>
  <c r="A49" i="73"/>
  <c r="L49"/>
  <c r="L40"/>
  <c r="N40" s="1"/>
  <c r="O40" s="1"/>
  <c r="L24"/>
  <c r="N24" s="1"/>
  <c r="O24" s="1"/>
  <c r="L38" i="70"/>
  <c r="L22"/>
  <c r="N45"/>
  <c r="A45"/>
  <c r="L45"/>
  <c r="O45"/>
  <c r="L29"/>
  <c r="A13"/>
  <c r="L13"/>
  <c r="L25" i="61"/>
  <c r="N25" s="1"/>
  <c r="N41"/>
  <c r="A41"/>
  <c r="L41"/>
  <c r="O41"/>
  <c r="DT51" i="1"/>
  <c r="Q42" i="56"/>
  <c r="L34" i="61"/>
  <c r="N34" s="1"/>
  <c r="O50"/>
  <c r="N50"/>
  <c r="A50"/>
  <c r="L50"/>
  <c r="A21" i="60"/>
  <c r="L21"/>
  <c r="A37"/>
  <c r="L37"/>
  <c r="BP6" i="1"/>
  <c r="C12" i="59"/>
  <c r="D13"/>
  <c r="B15"/>
  <c r="C16"/>
  <c r="D17"/>
  <c r="B19"/>
  <c r="C20"/>
  <c r="D21"/>
  <c r="B23"/>
  <c r="C24"/>
  <c r="D25"/>
  <c r="B27"/>
  <c r="C28"/>
  <c r="D29"/>
  <c r="B31"/>
  <c r="C32"/>
  <c r="D33"/>
  <c r="B35"/>
  <c r="C36"/>
  <c r="D37"/>
  <c r="B39"/>
  <c r="C40"/>
  <c r="D41"/>
  <c r="B43"/>
  <c r="C44"/>
  <c r="D45"/>
  <c r="B47"/>
  <c r="C48"/>
  <c r="D49"/>
  <c r="B51"/>
  <c r="B24"/>
  <c r="D26"/>
  <c r="B32"/>
  <c r="C33"/>
  <c r="D34"/>
  <c r="B40"/>
  <c r="C41"/>
  <c r="D42"/>
  <c r="B48"/>
  <c r="C49"/>
  <c r="D50"/>
  <c r="D20"/>
  <c r="C23"/>
  <c r="C27"/>
  <c r="D32"/>
  <c r="B34"/>
  <c r="C39"/>
  <c r="D44"/>
  <c r="B46"/>
  <c r="B12"/>
  <c r="C13"/>
  <c r="D14"/>
  <c r="B16"/>
  <c r="C17"/>
  <c r="D18"/>
  <c r="B20"/>
  <c r="C21"/>
  <c r="D22"/>
  <c r="C25"/>
  <c r="B28"/>
  <c r="C29"/>
  <c r="D30"/>
  <c r="B36"/>
  <c r="C37"/>
  <c r="D38"/>
  <c r="B44"/>
  <c r="C45"/>
  <c r="D46"/>
  <c r="B14"/>
  <c r="C15"/>
  <c r="B18"/>
  <c r="C19"/>
  <c r="D28"/>
  <c r="B30"/>
  <c r="C31"/>
  <c r="D36"/>
  <c r="B38"/>
  <c r="C43"/>
  <c r="D48"/>
  <c r="B50"/>
  <c r="C51"/>
  <c r="B13"/>
  <c r="C14"/>
  <c r="D15"/>
  <c r="B17"/>
  <c r="C18"/>
  <c r="D19"/>
  <c r="B21"/>
  <c r="C22"/>
  <c r="D23"/>
  <c r="B25"/>
  <c r="C26"/>
  <c r="D27"/>
  <c r="B29"/>
  <c r="C30"/>
  <c r="D31"/>
  <c r="B33"/>
  <c r="C34"/>
  <c r="D35"/>
  <c r="B37"/>
  <c r="C38"/>
  <c r="D39"/>
  <c r="B41"/>
  <c r="C42"/>
  <c r="D43"/>
  <c r="B45"/>
  <c r="C46"/>
  <c r="D47"/>
  <c r="B49"/>
  <c r="C50"/>
  <c r="D51"/>
  <c r="D12"/>
  <c r="D16"/>
  <c r="B22"/>
  <c r="D24"/>
  <c r="B26"/>
  <c r="C35"/>
  <c r="D40"/>
  <c r="B42"/>
  <c r="C47"/>
  <c r="O38" i="52"/>
  <c r="N38"/>
  <c r="A38"/>
  <c r="L38"/>
  <c r="A39" i="65"/>
  <c r="N39"/>
  <c r="L39"/>
  <c r="O39"/>
  <c r="L43"/>
  <c r="O43"/>
  <c r="A43"/>
  <c r="N43"/>
  <c r="O14"/>
  <c r="L14"/>
  <c r="A14"/>
  <c r="N14"/>
  <c r="O47"/>
  <c r="A47"/>
  <c r="N47"/>
  <c r="L47"/>
  <c r="O18"/>
  <c r="A18"/>
  <c r="N18"/>
  <c r="L18"/>
  <c r="A12"/>
  <c r="L12"/>
  <c r="H54"/>
  <c r="H55"/>
  <c r="H60"/>
  <c r="J58"/>
  <c r="O12"/>
  <c r="H58"/>
  <c r="H61"/>
  <c r="N12"/>
  <c r="F53"/>
  <c r="H56"/>
  <c r="H59"/>
  <c r="J54"/>
  <c r="H57"/>
  <c r="O38"/>
  <c r="A38"/>
  <c r="N38"/>
  <c r="L38"/>
  <c r="A32"/>
  <c r="L32"/>
  <c r="O32"/>
  <c r="N32"/>
  <c r="N41"/>
  <c r="A41"/>
  <c r="O41"/>
  <c r="L41"/>
  <c r="N25"/>
  <c r="A25"/>
  <c r="O25"/>
  <c r="L25"/>
  <c r="L19" i="61"/>
  <c r="L35"/>
  <c r="O51"/>
  <c r="N51"/>
  <c r="A51"/>
  <c r="L51"/>
  <c r="A37" i="58"/>
  <c r="L37"/>
  <c r="N37"/>
  <c r="O37"/>
  <c r="A25"/>
  <c r="L25"/>
  <c r="O25"/>
  <c r="N25"/>
  <c r="A13"/>
  <c r="L13"/>
  <c r="O13"/>
  <c r="N13"/>
  <c r="O36"/>
  <c r="L36"/>
  <c r="N36"/>
  <c r="A36"/>
  <c r="O20"/>
  <c r="N20"/>
  <c r="A20"/>
  <c r="L20"/>
  <c r="A49"/>
  <c r="L49"/>
  <c r="O49"/>
  <c r="N49"/>
  <c r="O27"/>
  <c r="N27"/>
  <c r="A27"/>
  <c r="L27"/>
  <c r="N46"/>
  <c r="A46"/>
  <c r="L46"/>
  <c r="O46"/>
  <c r="N30"/>
  <c r="A30"/>
  <c r="L30"/>
  <c r="O30"/>
  <c r="N14"/>
  <c r="A14"/>
  <c r="L14"/>
  <c r="O14"/>
  <c r="N44" i="52"/>
  <c r="N24"/>
  <c r="O24"/>
  <c r="A40"/>
  <c r="L40"/>
  <c r="O40"/>
  <c r="N40"/>
  <c r="N28"/>
  <c r="O28"/>
  <c r="L24" i="61"/>
  <c r="C35" i="57"/>
  <c r="C44"/>
  <c r="D23"/>
  <c r="B46"/>
  <c r="B30"/>
  <c r="C46"/>
  <c r="B40"/>
  <c r="B44"/>
  <c r="B48"/>
  <c r="C39"/>
  <c r="B41"/>
  <c r="D31"/>
  <c r="C20"/>
  <c r="C49"/>
  <c r="B38"/>
  <c r="D28"/>
  <c r="C17"/>
  <c r="D49"/>
  <c r="C38"/>
  <c r="C22"/>
  <c r="BK36" i="1"/>
  <c r="BM35"/>
  <c r="BK32"/>
  <c r="BK22"/>
  <c r="BK19"/>
  <c r="BK18"/>
  <c r="BK13"/>
  <c r="BC47"/>
  <c r="BH46"/>
  <c r="DS46" s="1"/>
  <c r="A19" i="60"/>
  <c r="A39"/>
  <c r="A25" i="71"/>
  <c r="L25"/>
  <c r="A49"/>
  <c r="L49"/>
  <c r="O49"/>
  <c r="N49"/>
  <c r="A35" i="68"/>
  <c r="L35"/>
  <c r="O35"/>
  <c r="N35"/>
  <c r="T14" i="1"/>
  <c r="CT8"/>
  <c r="DK8"/>
  <c r="EB8"/>
  <c r="ER8"/>
  <c r="R14"/>
  <c r="T16"/>
  <c r="R16"/>
  <c r="R18"/>
  <c r="R17"/>
  <c r="R24"/>
  <c r="R23"/>
  <c r="R36"/>
  <c r="T24"/>
  <c r="R31"/>
  <c r="T42"/>
  <c r="R44"/>
  <c r="T46"/>
  <c r="R48"/>
  <c r="T50"/>
  <c r="R41"/>
  <c r="T43"/>
  <c r="R45"/>
  <c r="T47"/>
  <c r="R49"/>
  <c r="T51"/>
  <c r="R42"/>
  <c r="R46"/>
  <c r="R50"/>
  <c r="T41"/>
  <c r="T45"/>
  <c r="T49"/>
  <c r="T48"/>
  <c r="H6" i="56"/>
  <c r="T44" i="1"/>
  <c r="R51"/>
  <c r="R47"/>
  <c r="R43"/>
  <c r="L26" i="73"/>
  <c r="N26" s="1"/>
  <c r="O26" s="1"/>
  <c r="L14" i="68"/>
  <c r="A43"/>
  <c r="O41" i="73"/>
  <c r="N41"/>
  <c r="A41"/>
  <c r="L16"/>
  <c r="L31"/>
  <c r="N31"/>
  <c r="O31" s="1"/>
  <c r="L39"/>
  <c r="N39" s="1"/>
  <c r="O39" s="1"/>
  <c r="O22" i="68"/>
  <c r="A22"/>
  <c r="N22"/>
  <c r="L22"/>
  <c r="O41"/>
  <c r="A41"/>
  <c r="N41"/>
  <c r="L41"/>
  <c r="A51"/>
  <c r="L51"/>
  <c r="O51"/>
  <c r="N51"/>
  <c r="L39" i="71"/>
  <c r="N39" s="1"/>
  <c r="O39" s="1"/>
  <c r="L23"/>
  <c r="N23" s="1"/>
  <c r="T23" i="1" s="1"/>
  <c r="A23" i="71"/>
  <c r="N42"/>
  <c r="A42"/>
  <c r="L42"/>
  <c r="O42"/>
  <c r="N26"/>
  <c r="T26" i="1" s="1"/>
  <c r="A26" i="71"/>
  <c r="L26"/>
  <c r="O26"/>
  <c r="O50" i="73"/>
  <c r="L50"/>
  <c r="A50"/>
  <c r="N50"/>
  <c r="O18" i="68"/>
  <c r="A18"/>
  <c r="N18"/>
  <c r="L18"/>
  <c r="A47"/>
  <c r="L47"/>
  <c r="O47"/>
  <c r="N47"/>
  <c r="A43" i="73"/>
  <c r="A13" i="71"/>
  <c r="L13"/>
  <c r="A21"/>
  <c r="L21"/>
  <c r="N21" s="1"/>
  <c r="T21" i="1" s="1"/>
  <c r="O21" i="71"/>
  <c r="L29"/>
  <c r="N29" s="1"/>
  <c r="T29" i="1" s="1"/>
  <c r="L37" i="71"/>
  <c r="N37" s="1"/>
  <c r="A45"/>
  <c r="L45"/>
  <c r="N45"/>
  <c r="O45"/>
  <c r="L16" i="70"/>
  <c r="L24"/>
  <c r="A32"/>
  <c r="L32"/>
  <c r="L40"/>
  <c r="L30" i="68"/>
  <c r="O30"/>
  <c r="A30"/>
  <c r="N30"/>
  <c r="O48"/>
  <c r="N32"/>
  <c r="A32"/>
  <c r="O32"/>
  <c r="L32"/>
  <c r="N16"/>
  <c r="A16"/>
  <c r="O16"/>
  <c r="L16"/>
  <c r="AI13" i="1"/>
  <c r="CW8"/>
  <c r="DN8"/>
  <c r="EE8"/>
  <c r="EU8"/>
  <c r="AG17"/>
  <c r="AI23"/>
  <c r="AG26"/>
  <c r="AG33"/>
  <c r="AI29"/>
  <c r="AI37"/>
  <c r="AG41"/>
  <c r="AG49"/>
  <c r="K6" i="56"/>
  <c r="AI49" i="1"/>
  <c r="O45" i="73"/>
  <c r="N45"/>
  <c r="L45"/>
  <c r="A45"/>
  <c r="N50" i="70"/>
  <c r="A50"/>
  <c r="O50"/>
  <c r="L50"/>
  <c r="L34"/>
  <c r="N41"/>
  <c r="A41"/>
  <c r="L41"/>
  <c r="O41"/>
  <c r="L25"/>
  <c r="A13" i="61"/>
  <c r="L13"/>
  <c r="L29"/>
  <c r="N45"/>
  <c r="N21" i="52"/>
  <c r="L21"/>
  <c r="A21"/>
  <c r="N37"/>
  <c r="L37"/>
  <c r="O37"/>
  <c r="A37"/>
  <c r="A50"/>
  <c r="DT45" i="1"/>
  <c r="Q40" i="56"/>
  <c r="N22" i="61"/>
  <c r="L22"/>
  <c r="L38"/>
  <c r="A25" i="60"/>
  <c r="L25"/>
  <c r="BK25" i="1" s="1"/>
  <c r="O41" i="60"/>
  <c r="N41"/>
  <c r="A41"/>
  <c r="L41"/>
  <c r="O26" i="65"/>
  <c r="A26"/>
  <c r="N26"/>
  <c r="L26"/>
  <c r="A20"/>
  <c r="L20"/>
  <c r="N20"/>
  <c r="O20"/>
  <c r="O30"/>
  <c r="L30"/>
  <c r="A30"/>
  <c r="N30"/>
  <c r="A24"/>
  <c r="L24"/>
  <c r="O24"/>
  <c r="N24"/>
  <c r="O34"/>
  <c r="A34"/>
  <c r="N34"/>
  <c r="L34"/>
  <c r="A28"/>
  <c r="L28"/>
  <c r="O28"/>
  <c r="N28"/>
  <c r="A48"/>
  <c r="L48"/>
  <c r="O48"/>
  <c r="N48"/>
  <c r="O19"/>
  <c r="A19"/>
  <c r="N19"/>
  <c r="L19"/>
  <c r="N37"/>
  <c r="A37"/>
  <c r="O37"/>
  <c r="L37"/>
  <c r="N21"/>
  <c r="A21"/>
  <c r="O21"/>
  <c r="L21"/>
  <c r="L23" i="61"/>
  <c r="N23" s="1"/>
  <c r="O23" s="1"/>
  <c r="L39"/>
  <c r="N39" s="1"/>
  <c r="L15" i="52"/>
  <c r="O15"/>
  <c r="A15"/>
  <c r="N15"/>
  <c r="O31"/>
  <c r="A31"/>
  <c r="N31"/>
  <c r="L31"/>
  <c r="O47"/>
  <c r="N47"/>
  <c r="L47"/>
  <c r="O48" i="58"/>
  <c r="L48"/>
  <c r="N48"/>
  <c r="A48"/>
  <c r="O32"/>
  <c r="A32"/>
  <c r="N32"/>
  <c r="L32"/>
  <c r="O16"/>
  <c r="N16"/>
  <c r="A16"/>
  <c r="L16"/>
  <c r="A45"/>
  <c r="L45"/>
  <c r="N45"/>
  <c r="O45"/>
  <c r="A33"/>
  <c r="L33"/>
  <c r="N33"/>
  <c r="O33"/>
  <c r="A41"/>
  <c r="L41"/>
  <c r="O41"/>
  <c r="N41"/>
  <c r="O39"/>
  <c r="N39"/>
  <c r="A39"/>
  <c r="L39"/>
  <c r="O23"/>
  <c r="N23"/>
  <c r="A23"/>
  <c r="L23"/>
  <c r="N42"/>
  <c r="A42"/>
  <c r="L42"/>
  <c r="O42"/>
  <c r="N26"/>
  <c r="A26"/>
  <c r="L26"/>
  <c r="O26"/>
  <c r="FD7" i="1"/>
  <c r="DF7"/>
  <c r="DW7"/>
  <c r="L36" i="61"/>
  <c r="N36" s="1"/>
  <c r="L20"/>
  <c r="D14" i="57"/>
  <c r="B12"/>
  <c r="B49"/>
  <c r="B33"/>
  <c r="C12"/>
  <c r="C25"/>
  <c r="B35"/>
  <c r="D30"/>
  <c r="D18"/>
  <c r="D22"/>
  <c r="B20"/>
  <c r="D47"/>
  <c r="C36"/>
  <c r="B25"/>
  <c r="D15"/>
  <c r="D44"/>
  <c r="C33"/>
  <c r="B22"/>
  <c r="D12"/>
  <c r="B43"/>
  <c r="D33"/>
  <c r="B27"/>
  <c r="D17"/>
  <c r="B24"/>
  <c r="C43"/>
  <c r="C47"/>
  <c r="B28"/>
  <c r="C51"/>
  <c r="B32"/>
  <c r="D42"/>
  <c r="C23"/>
  <c r="C48"/>
  <c r="D43"/>
  <c r="B37"/>
  <c r="C32"/>
  <c r="D27"/>
  <c r="B21"/>
  <c r="C16"/>
  <c r="B50"/>
  <c r="C45"/>
  <c r="D40"/>
  <c r="B34"/>
  <c r="C29"/>
  <c r="D24"/>
  <c r="B18"/>
  <c r="C13"/>
  <c r="C50"/>
  <c r="D45"/>
  <c r="B39"/>
  <c r="C34"/>
  <c r="D29"/>
  <c r="B23"/>
  <c r="C18"/>
  <c r="D13"/>
  <c r="B29" i="73"/>
  <c r="D23"/>
  <c r="C18"/>
  <c r="B13"/>
  <c r="D46"/>
  <c r="C41"/>
  <c r="B36"/>
  <c r="D30"/>
  <c r="C25"/>
  <c r="B20"/>
  <c r="D14"/>
  <c r="BM39" i="1"/>
  <c r="BK29"/>
  <c r="BK38"/>
  <c r="BK35"/>
  <c r="BM27"/>
  <c r="BM23"/>
  <c r="BK23"/>
  <c r="BM15"/>
  <c r="BK15"/>
  <c r="BH48"/>
  <c r="DS48" s="1"/>
  <c r="BH43"/>
  <c r="BJ43" s="1"/>
  <c r="EJ43" s="1"/>
  <c r="BF16"/>
  <c r="BF31"/>
  <c r="BO42"/>
  <c r="EK42" s="1"/>
  <c r="BO43"/>
  <c r="EK43" s="1"/>
  <c r="BO41"/>
  <c r="EK41" s="1"/>
  <c r="BO31"/>
  <c r="EK31" s="1"/>
  <c r="A23" i="60"/>
  <c r="A31"/>
  <c r="N48" i="68" l="1"/>
  <c r="L48"/>
  <c r="A48"/>
  <c r="N44" i="65"/>
  <c r="O44"/>
  <c r="F58" s="1"/>
  <c r="A44"/>
  <c r="DQ7" i="1"/>
  <c r="CZ7"/>
  <c r="EX7"/>
  <c r="AX12"/>
  <c r="N7" i="56" s="1"/>
  <c r="AX17" i="1"/>
  <c r="AV18"/>
  <c r="AV16"/>
  <c r="AV24"/>
  <c r="AV22"/>
  <c r="AX15"/>
  <c r="AV33"/>
  <c r="AX30"/>
  <c r="AZ30" s="1"/>
  <c r="EH30" s="1"/>
  <c r="AX38"/>
  <c r="AX29"/>
  <c r="AV31"/>
  <c r="AX42"/>
  <c r="AZ42" s="1"/>
  <c r="EH42" s="1"/>
  <c r="AX50"/>
  <c r="AV39"/>
  <c r="AX43"/>
  <c r="N38" i="56" s="1"/>
  <c r="AX51" i="1"/>
  <c r="DQ51" s="1"/>
  <c r="AX41"/>
  <c r="AV43"/>
  <c r="AV47"/>
  <c r="AX13"/>
  <c r="N8" i="56" s="1"/>
  <c r="AV15" i="1"/>
  <c r="AV13"/>
  <c r="AV21"/>
  <c r="AV25"/>
  <c r="AX20"/>
  <c r="AV27"/>
  <c r="AX31"/>
  <c r="N26" i="56" s="1"/>
  <c r="AV28" i="1"/>
  <c r="AV36"/>
  <c r="AV34"/>
  <c r="AX28"/>
  <c r="AZ28" s="1"/>
  <c r="EH28" s="1"/>
  <c r="AX39"/>
  <c r="N34" i="56" s="1"/>
  <c r="AV48" i="1"/>
  <c r="AV38"/>
  <c r="AV41"/>
  <c r="AV49"/>
  <c r="AV50"/>
  <c r="AX36"/>
  <c r="AV51"/>
  <c r="AX14"/>
  <c r="DQ14" s="1"/>
  <c r="AX21"/>
  <c r="AX23"/>
  <c r="AX25"/>
  <c r="AZ25" s="1"/>
  <c r="EH25" s="1"/>
  <c r="AV26"/>
  <c r="AV30"/>
  <c r="AV37"/>
  <c r="AV35"/>
  <c r="AX47"/>
  <c r="AX49"/>
  <c r="AV12"/>
  <c r="AV19"/>
  <c r="AX22"/>
  <c r="DQ22" s="1"/>
  <c r="AV23"/>
  <c r="AV20"/>
  <c r="AV40"/>
  <c r="AX32"/>
  <c r="DQ32" s="1"/>
  <c r="AX27"/>
  <c r="AV45"/>
  <c r="AX45"/>
  <c r="N40" i="56" s="1"/>
  <c r="AV14" i="1"/>
  <c r="AV17"/>
  <c r="AX26"/>
  <c r="AX24"/>
  <c r="AZ24" s="1"/>
  <c r="EH24" s="1"/>
  <c r="AV32"/>
  <c r="AX33"/>
  <c r="AV44"/>
  <c r="AX37"/>
  <c r="AZ37" s="1"/>
  <c r="EH37" s="1"/>
  <c r="AV42"/>
  <c r="AX48"/>
  <c r="O51" i="71"/>
  <c r="L51"/>
  <c r="N51"/>
  <c r="AH26" i="1"/>
  <c r="A14" i="68"/>
  <c r="O14"/>
  <c r="F58" s="1"/>
  <c r="N14"/>
  <c r="N27"/>
  <c r="O27"/>
  <c r="A27"/>
  <c r="BC49" i="1"/>
  <c r="BH41"/>
  <c r="BH44"/>
  <c r="BJ44" s="1"/>
  <c r="EJ44" s="1"/>
  <c r="BF47"/>
  <c r="BF44"/>
  <c r="DB7"/>
  <c r="BJ41"/>
  <c r="EJ41" s="1"/>
  <c r="BF45"/>
  <c r="BF43"/>
  <c r="BF49"/>
  <c r="BC43"/>
  <c r="BC51"/>
  <c r="EZ7"/>
  <c r="BF17"/>
  <c r="BH51"/>
  <c r="P42" i="56" s="1"/>
  <c r="BC48" i="1"/>
  <c r="DR48" s="1"/>
  <c r="DS7"/>
  <c r="BC42"/>
  <c r="DR42" s="1"/>
  <c r="BF32"/>
  <c r="BH47"/>
  <c r="DS47" s="1"/>
  <c r="BH49"/>
  <c r="DS49" s="1"/>
  <c r="BF27"/>
  <c r="BF50"/>
  <c r="BF48"/>
  <c r="BF36"/>
  <c r="BF12"/>
  <c r="BH14"/>
  <c r="DS14" s="1"/>
  <c r="BC45"/>
  <c r="BC41"/>
  <c r="DR41" s="1"/>
  <c r="BF25"/>
  <c r="BJ16"/>
  <c r="EJ16" s="1"/>
  <c r="BF46"/>
  <c r="BC46"/>
  <c r="DA46" s="1"/>
  <c r="BF41"/>
  <c r="BC44"/>
  <c r="BF42"/>
  <c r="BH42"/>
  <c r="P37" i="56" s="1"/>
  <c r="BH32" i="1"/>
  <c r="BJ32" s="1"/>
  <c r="EJ32" s="1"/>
  <c r="O21" i="68"/>
  <c r="L21"/>
  <c r="N21"/>
  <c r="A21"/>
  <c r="A28" i="70"/>
  <c r="A33"/>
  <c r="Y19" i="1"/>
  <c r="AA19" s="1"/>
  <c r="EC19" s="1"/>
  <c r="Y27"/>
  <c r="W35"/>
  <c r="A14" i="70"/>
  <c r="F53" s="1"/>
  <c r="A15"/>
  <c r="A17"/>
  <c r="W17" i="1"/>
  <c r="W27"/>
  <c r="W26"/>
  <c r="Y37"/>
  <c r="A39" i="70"/>
  <c r="A38"/>
  <c r="A29"/>
  <c r="W37" i="1"/>
  <c r="A22" i="70"/>
  <c r="A35"/>
  <c r="A24"/>
  <c r="A40"/>
  <c r="A19"/>
  <c r="W19" i="1"/>
  <c r="W36"/>
  <c r="A31" i="70"/>
  <c r="A37"/>
  <c r="A36"/>
  <c r="W20" i="1"/>
  <c r="Y35"/>
  <c r="A25" i="70"/>
  <c r="A27"/>
  <c r="O49" i="61"/>
  <c r="L49"/>
  <c r="A49"/>
  <c r="N49"/>
  <c r="A44" i="52"/>
  <c r="L44"/>
  <c r="O44"/>
  <c r="O50"/>
  <c r="N50"/>
  <c r="L50"/>
  <c r="BC29" i="1"/>
  <c r="O24" i="56" s="1"/>
  <c r="A39" i="61"/>
  <c r="AI44" i="1"/>
  <c r="AI42"/>
  <c r="AI34"/>
  <c r="AK34" s="1"/>
  <c r="EE34" s="1"/>
  <c r="AI22"/>
  <c r="DN22" s="1"/>
  <c r="A16" i="70"/>
  <c r="BF30" i="1"/>
  <c r="W28"/>
  <c r="L27" i="68"/>
  <c r="AV46" i="1"/>
  <c r="AX34"/>
  <c r="AX16"/>
  <c r="N11" i="56" s="1"/>
  <c r="A32" i="52"/>
  <c r="O32"/>
  <c r="L32"/>
  <c r="N18" i="73"/>
  <c r="O18" s="1"/>
  <c r="L18"/>
  <c r="O26" i="60"/>
  <c r="BM26" i="1"/>
  <c r="D15" i="66"/>
  <c r="B48"/>
  <c r="C25"/>
  <c r="D37"/>
  <c r="B29"/>
  <c r="D47"/>
  <c r="B13"/>
  <c r="D51"/>
  <c r="C42"/>
  <c r="B36"/>
  <c r="C29"/>
  <c r="D22"/>
  <c r="C16"/>
  <c r="D42"/>
  <c r="C36"/>
  <c r="C30"/>
  <c r="B24"/>
  <c r="C15"/>
  <c r="D20"/>
  <c r="B26"/>
  <c r="C31"/>
  <c r="D36"/>
  <c r="B42"/>
  <c r="C47"/>
  <c r="C50"/>
  <c r="D46"/>
  <c r="B41"/>
  <c r="D31"/>
  <c r="B45"/>
  <c r="B19"/>
  <c r="C38"/>
  <c r="B51"/>
  <c r="C22"/>
  <c r="C45"/>
  <c r="D38"/>
  <c r="C32"/>
  <c r="B23"/>
  <c r="B17"/>
  <c r="C49"/>
  <c r="B43"/>
  <c r="B37"/>
  <c r="D26"/>
  <c r="C20"/>
  <c r="C14"/>
  <c r="B14"/>
  <c r="C19"/>
  <c r="D24"/>
  <c r="B30"/>
  <c r="C35"/>
  <c r="D40"/>
  <c r="B46"/>
  <c r="C51"/>
  <c r="B47"/>
  <c r="D43"/>
  <c r="D13"/>
  <c r="B39"/>
  <c r="D25"/>
  <c r="D39"/>
  <c r="B27"/>
  <c r="D12"/>
  <c r="C23"/>
  <c r="B34"/>
  <c r="D44"/>
  <c r="D49"/>
  <c r="C40"/>
  <c r="D33"/>
  <c r="C24"/>
  <c r="D14"/>
  <c r="B16"/>
  <c r="D34"/>
  <c r="D41"/>
  <c r="C13"/>
  <c r="B40"/>
  <c r="D29"/>
  <c r="C17"/>
  <c r="C43"/>
  <c r="D45"/>
  <c r="C33"/>
  <c r="B21"/>
  <c r="B50"/>
  <c r="C44"/>
  <c r="B32"/>
  <c r="D50"/>
  <c r="B49"/>
  <c r="D35"/>
  <c r="B20"/>
  <c r="C46"/>
  <c r="D23"/>
  <c r="D16"/>
  <c r="C27"/>
  <c r="B38"/>
  <c r="D48"/>
  <c r="C37"/>
  <c r="B28"/>
  <c r="C21"/>
  <c r="D17"/>
  <c r="C18"/>
  <c r="D18"/>
  <c r="C26"/>
  <c r="AQ6" i="1"/>
  <c r="B22" i="66"/>
  <c r="D32"/>
  <c r="B44"/>
  <c r="C34"/>
  <c r="D30"/>
  <c r="B25"/>
  <c r="B15"/>
  <c r="B35"/>
  <c r="C28"/>
  <c r="C12"/>
  <c r="D21"/>
  <c r="C41"/>
  <c r="C48"/>
  <c r="B33"/>
  <c r="D19"/>
  <c r="B18"/>
  <c r="D28"/>
  <c r="C39"/>
  <c r="B31"/>
  <c r="D27"/>
  <c r="B12"/>
  <c r="A26" i="61"/>
  <c r="A30"/>
  <c r="A31"/>
  <c r="A29"/>
  <c r="A32"/>
  <c r="A35"/>
  <c r="A22"/>
  <c r="A25"/>
  <c r="F53" s="1"/>
  <c r="A18"/>
  <c r="A23"/>
  <c r="A36"/>
  <c r="A34"/>
  <c r="O29" i="68"/>
  <c r="N29"/>
  <c r="L29"/>
  <c r="L15" i="65"/>
  <c r="N15"/>
  <c r="A15"/>
  <c r="O15"/>
  <c r="L29"/>
  <c r="O29"/>
  <c r="N29"/>
  <c r="A29"/>
  <c r="O43" i="68"/>
  <c r="L43"/>
  <c r="N43"/>
  <c r="CW7" i="1"/>
  <c r="EU7"/>
  <c r="DN7"/>
  <c r="AG12"/>
  <c r="AG14"/>
  <c r="AI17"/>
  <c r="K12" i="56" s="1"/>
  <c r="AG18" i="1"/>
  <c r="AG21"/>
  <c r="AI18"/>
  <c r="AI26"/>
  <c r="AK26" s="1"/>
  <c r="EE26" s="1"/>
  <c r="AG22"/>
  <c r="AG29"/>
  <c r="AI30"/>
  <c r="AI38"/>
  <c r="AK38" s="1"/>
  <c r="EE38" s="1"/>
  <c r="AI32"/>
  <c r="K27" i="56" s="1"/>
  <c r="AG35" i="1"/>
  <c r="AG38"/>
  <c r="AI46"/>
  <c r="AK46" s="1"/>
  <c r="EE46" s="1"/>
  <c r="AG37"/>
  <c r="AG45"/>
  <c r="AG30"/>
  <c r="AI48"/>
  <c r="AK48" s="1"/>
  <c r="EE48" s="1"/>
  <c r="AG50"/>
  <c r="AI41"/>
  <c r="AI12"/>
  <c r="AG16"/>
  <c r="AI15"/>
  <c r="DN15" s="1"/>
  <c r="AI19"/>
  <c r="AG25"/>
  <c r="AG27"/>
  <c r="AI27"/>
  <c r="AK27" s="1"/>
  <c r="EE27" s="1"/>
  <c r="AG28"/>
  <c r="AG31"/>
  <c r="AI33"/>
  <c r="K28" i="56" s="1"/>
  <c r="AG39" i="1"/>
  <c r="AI35"/>
  <c r="AI43"/>
  <c r="AG47"/>
  <c r="AI45"/>
  <c r="K40" i="56" s="1"/>
  <c r="AI14" i="1"/>
  <c r="AI16"/>
  <c r="AG19"/>
  <c r="AG15"/>
  <c r="AI20"/>
  <c r="AG20"/>
  <c r="AG23"/>
  <c r="AI24"/>
  <c r="AK24" s="1"/>
  <c r="EE24" s="1"/>
  <c r="AI31"/>
  <c r="AG32"/>
  <c r="AG40"/>
  <c r="AG34"/>
  <c r="AI36"/>
  <c r="AI40"/>
  <c r="AG48"/>
  <c r="AI39"/>
  <c r="AK39" s="1"/>
  <c r="EE39" s="1"/>
  <c r="AI47"/>
  <c r="AG43"/>
  <c r="AG51"/>
  <c r="AG24"/>
  <c r="AG36"/>
  <c r="AG44"/>
  <c r="AI51"/>
  <c r="AK51" s="1"/>
  <c r="EE51" s="1"/>
  <c r="AG46"/>
  <c r="L47" i="61"/>
  <c r="A47"/>
  <c r="O47"/>
  <c r="L45"/>
  <c r="A45"/>
  <c r="O45"/>
  <c r="L49" i="70"/>
  <c r="A49"/>
  <c r="N49"/>
  <c r="A18"/>
  <c r="L18"/>
  <c r="N18" s="1"/>
  <c r="L28" i="61"/>
  <c r="N28" s="1"/>
  <c r="O28" s="1"/>
  <c r="A28"/>
  <c r="A37"/>
  <c r="L37"/>
  <c r="BF37" i="1" s="1"/>
  <c r="L43" i="61"/>
  <c r="A43"/>
  <c r="O43"/>
  <c r="A40"/>
  <c r="L40"/>
  <c r="N40" s="1"/>
  <c r="BH40" i="1" s="1"/>
  <c r="CE6"/>
  <c r="B39" i="48"/>
  <c r="D45"/>
  <c r="B47"/>
  <c r="C32"/>
  <c r="C51"/>
  <c r="B46"/>
  <c r="B42"/>
  <c r="D36"/>
  <c r="D32"/>
  <c r="D28"/>
  <c r="D24"/>
  <c r="C19"/>
  <c r="B14"/>
  <c r="D47"/>
  <c r="D39"/>
  <c r="C18"/>
  <c r="B13"/>
  <c r="C24"/>
  <c r="B19"/>
  <c r="D13"/>
  <c r="B49"/>
  <c r="B37"/>
  <c r="D31"/>
  <c r="B25"/>
  <c r="D50"/>
  <c r="C45"/>
  <c r="C41"/>
  <c r="B36"/>
  <c r="B32"/>
  <c r="B28"/>
  <c r="CF38" i="1" s="1"/>
  <c r="B24" i="48"/>
  <c r="D18"/>
  <c r="C13"/>
  <c r="C28"/>
  <c r="C44"/>
  <c r="B51"/>
  <c r="D29"/>
  <c r="B31"/>
  <c r="D37"/>
  <c r="C47"/>
  <c r="C43"/>
  <c r="B38"/>
  <c r="B34"/>
  <c r="B30"/>
  <c r="B26"/>
  <c r="D20"/>
  <c r="C15"/>
  <c r="B41"/>
  <c r="D19"/>
  <c r="C14"/>
  <c r="D25"/>
  <c r="C20"/>
  <c r="B15"/>
  <c r="C50"/>
  <c r="C38"/>
  <c r="B33"/>
  <c r="C26"/>
  <c r="D46"/>
  <c r="D42"/>
  <c r="C37"/>
  <c r="C33"/>
  <c r="C29"/>
  <c r="C25"/>
  <c r="B20"/>
  <c r="D14"/>
  <c r="D33"/>
  <c r="B27"/>
  <c r="D48"/>
  <c r="C39"/>
  <c r="C31"/>
  <c r="B22"/>
  <c r="C22"/>
  <c r="D17"/>
  <c r="C46"/>
  <c r="C30"/>
  <c r="B44"/>
  <c r="C17"/>
  <c r="B43"/>
  <c r="B50"/>
  <c r="D40"/>
  <c r="C23"/>
  <c r="D12"/>
  <c r="D21"/>
  <c r="C34"/>
  <c r="B48"/>
  <c r="D30"/>
  <c r="C35"/>
  <c r="D16"/>
  <c r="C42"/>
  <c r="D15"/>
  <c r="B23"/>
  <c r="D35"/>
  <c r="C49"/>
  <c r="C40"/>
  <c r="D41"/>
  <c r="D44"/>
  <c r="B18"/>
  <c r="D43"/>
  <c r="B17"/>
  <c r="C16"/>
  <c r="B45"/>
  <c r="B29"/>
  <c r="D34"/>
  <c r="D26"/>
  <c r="B16"/>
  <c r="D49"/>
  <c r="D27"/>
  <c r="D51"/>
  <c r="B21"/>
  <c r="D38"/>
  <c r="C21"/>
  <c r="B35"/>
  <c r="C36"/>
  <c r="C48"/>
  <c r="C27"/>
  <c r="C12"/>
  <c r="D23"/>
  <c r="B40"/>
  <c r="D22"/>
  <c r="B12"/>
  <c r="L32" i="71"/>
  <c r="N32" s="1"/>
  <c r="O32" s="1"/>
  <c r="R33" i="1"/>
  <c r="R38"/>
  <c r="A37" i="71"/>
  <c r="R40" i="1"/>
  <c r="R34"/>
  <c r="R32"/>
  <c r="T40"/>
  <c r="R39"/>
  <c r="A39" i="71"/>
  <c r="N43" i="73"/>
  <c r="O43"/>
  <c r="L43"/>
  <c r="A42"/>
  <c r="L42"/>
  <c r="N42"/>
  <c r="O42"/>
  <c r="N32" i="52"/>
  <c r="BF26" i="1"/>
  <c r="BF51"/>
  <c r="A20" i="61"/>
  <c r="BF23" i="1"/>
  <c r="BH45"/>
  <c r="BJ45" s="1"/>
  <c r="EJ45" s="1"/>
  <c r="BC50"/>
  <c r="A38" i="61"/>
  <c r="A34" i="70"/>
  <c r="AG42" i="1"/>
  <c r="AI50"/>
  <c r="AI28"/>
  <c r="AI25"/>
  <c r="AK25" s="1"/>
  <c r="EE25" s="1"/>
  <c r="AI21"/>
  <c r="AK21" s="1"/>
  <c r="EE21" s="1"/>
  <c r="A51" i="71"/>
  <c r="A24" i="61"/>
  <c r="L18"/>
  <c r="BF18" i="1" s="1"/>
  <c r="N47" i="61"/>
  <c r="AX44" i="1"/>
  <c r="AX35"/>
  <c r="AX19"/>
  <c r="N14" i="56" s="1"/>
  <c r="L44" i="65"/>
  <c r="BK20" i="1"/>
  <c r="N20" i="60"/>
  <c r="BK34" i="1"/>
  <c r="N34" i="60"/>
  <c r="O34" s="1"/>
  <c r="O51" i="52"/>
  <c r="L51"/>
  <c r="L30"/>
  <c r="A30"/>
  <c r="L25"/>
  <c r="O25"/>
  <c r="L22"/>
  <c r="A22"/>
  <c r="CY7" i="1"/>
  <c r="EW7"/>
  <c r="DP7"/>
  <c r="L20" i="68"/>
  <c r="N20"/>
  <c r="N26"/>
  <c r="A26"/>
  <c r="L42" i="65"/>
  <c r="N42"/>
  <c r="O17"/>
  <c r="A17"/>
  <c r="O23"/>
  <c r="F54" s="1"/>
  <c r="L23"/>
  <c r="L45"/>
  <c r="O45"/>
  <c r="A28" i="71"/>
  <c r="L28"/>
  <c r="N28" s="1"/>
  <c r="A35"/>
  <c r="L22"/>
  <c r="N22" s="1"/>
  <c r="O22" s="1"/>
  <c r="A30"/>
  <c r="C14" i="69"/>
  <c r="D19"/>
  <c r="B25"/>
  <c r="L25" s="1"/>
  <c r="C30"/>
  <c r="D35"/>
  <c r="B41"/>
  <c r="C46"/>
  <c r="D51"/>
  <c r="D44"/>
  <c r="D38"/>
  <c r="C29"/>
  <c r="B23"/>
  <c r="L23" s="1"/>
  <c r="N23" s="1"/>
  <c r="C16"/>
  <c r="C49"/>
  <c r="B43"/>
  <c r="C36"/>
  <c r="D29"/>
  <c r="C23"/>
  <c r="B14"/>
  <c r="B13"/>
  <c r="C18"/>
  <c r="D23"/>
  <c r="B29"/>
  <c r="L29" s="1"/>
  <c r="N29" s="1"/>
  <c r="C34"/>
  <c r="D39"/>
  <c r="B45"/>
  <c r="C50"/>
  <c r="C45"/>
  <c r="B39"/>
  <c r="C32"/>
  <c r="D25"/>
  <c r="C19"/>
  <c r="D45"/>
  <c r="C39"/>
  <c r="B30"/>
  <c r="B24"/>
  <c r="D16"/>
  <c r="B21"/>
  <c r="D31"/>
  <c r="C42"/>
  <c r="C48"/>
  <c r="C35"/>
  <c r="B20"/>
  <c r="B40"/>
  <c r="L40" s="1"/>
  <c r="D26"/>
  <c r="D46"/>
  <c r="D27"/>
  <c r="C51"/>
  <c r="D22"/>
  <c r="D42"/>
  <c r="D13"/>
  <c r="D15"/>
  <c r="C26"/>
  <c r="D47"/>
  <c r="D41"/>
  <c r="B26"/>
  <c r="D12"/>
  <c r="AB6" i="1"/>
  <c r="C22" i="69"/>
  <c r="B33"/>
  <c r="L33" s="1"/>
  <c r="N33" s="1"/>
  <c r="D43"/>
  <c r="B42"/>
  <c r="D28"/>
  <c r="C13"/>
  <c r="D48"/>
  <c r="C33"/>
  <c r="C20"/>
  <c r="B50"/>
  <c r="B44"/>
  <c r="D36"/>
  <c r="D30"/>
  <c r="C21"/>
  <c r="B15"/>
  <c r="C37"/>
  <c r="B31"/>
  <c r="C24"/>
  <c r="D17"/>
  <c r="B17"/>
  <c r="C38"/>
  <c r="B49"/>
  <c r="B36"/>
  <c r="L36" s="1"/>
  <c r="N36" s="1"/>
  <c r="O36" s="1"/>
  <c r="B27"/>
  <c r="B47"/>
  <c r="C40"/>
  <c r="D33"/>
  <c r="C27"/>
  <c r="B18"/>
  <c r="B12"/>
  <c r="B37"/>
  <c r="L37" s="1"/>
  <c r="B46"/>
  <c r="D32"/>
  <c r="C17"/>
  <c r="D49"/>
  <c r="C43"/>
  <c r="B34"/>
  <c r="L34" s="1"/>
  <c r="B28"/>
  <c r="L28" s="1"/>
  <c r="N28" s="1"/>
  <c r="D20"/>
  <c r="D14"/>
  <c r="B16"/>
  <c r="A16" s="1"/>
  <c r="C44"/>
  <c r="B35"/>
  <c r="B19"/>
  <c r="B48"/>
  <c r="A48" s="1"/>
  <c r="B38"/>
  <c r="L38" s="1"/>
  <c r="N38" s="1"/>
  <c r="O38" s="1"/>
  <c r="D37"/>
  <c r="C28"/>
  <c r="C12"/>
  <c r="D40"/>
  <c r="B32"/>
  <c r="N31" i="68"/>
  <c r="O31"/>
  <c r="L49"/>
  <c r="O49"/>
  <c r="F53"/>
  <c r="H54"/>
  <c r="O12"/>
  <c r="F60" s="1"/>
  <c r="L12"/>
  <c r="N12"/>
  <c r="H59"/>
  <c r="A12"/>
  <c r="H61"/>
  <c r="O50"/>
  <c r="L50"/>
  <c r="N33"/>
  <c r="A33"/>
  <c r="L24"/>
  <c r="O24"/>
  <c r="L17"/>
  <c r="O17"/>
  <c r="A19"/>
  <c r="N19"/>
  <c r="N51" i="70"/>
  <c r="A51"/>
  <c r="L30"/>
  <c r="N30" s="1"/>
  <c r="A30"/>
  <c r="L21"/>
  <c r="N21" s="1"/>
  <c r="Y21" i="1" s="1"/>
  <c r="A21" i="70"/>
  <c r="L33" i="61"/>
  <c r="N33" s="1"/>
  <c r="A33"/>
  <c r="N44"/>
  <c r="O44"/>
  <c r="L46"/>
  <c r="A46"/>
  <c r="L27"/>
  <c r="N27" s="1"/>
  <c r="O27" s="1"/>
  <c r="A27"/>
  <c r="FE7" i="1"/>
  <c r="DG7"/>
  <c r="DX7"/>
  <c r="BF38"/>
  <c r="N38" i="61"/>
  <c r="O38" s="1"/>
  <c r="W40" i="1"/>
  <c r="W24"/>
  <c r="T37"/>
  <c r="L28" i="52"/>
  <c r="L24"/>
  <c r="W22" i="1"/>
  <c r="Y15"/>
  <c r="A23" i="70"/>
  <c r="W31" i="1"/>
  <c r="BF21"/>
  <c r="N16" i="60"/>
  <c r="O16" s="1"/>
  <c r="BK16" i="1"/>
  <c r="W33"/>
  <c r="N33" i="70"/>
  <c r="O33" s="1"/>
  <c r="N20" i="52"/>
  <c r="O20"/>
  <c r="N48"/>
  <c r="O48"/>
  <c r="N23"/>
  <c r="L23"/>
  <c r="L29"/>
  <c r="N29"/>
  <c r="L51" i="73"/>
  <c r="A51"/>
  <c r="W39" i="1"/>
  <c r="N39" i="70"/>
  <c r="Y39" i="1" s="1"/>
  <c r="N49" i="73"/>
  <c r="O49"/>
  <c r="O16" i="52"/>
  <c r="N16"/>
  <c r="L18"/>
  <c r="A18"/>
  <c r="O41"/>
  <c r="L41"/>
  <c r="O47" i="73"/>
  <c r="L47"/>
  <c r="L14" i="52"/>
  <c r="A14"/>
  <c r="W32" i="1"/>
  <c r="W16"/>
  <c r="BF15"/>
  <c r="Y20"/>
  <c r="BM18"/>
  <c r="BF22"/>
  <c r="A23" i="52"/>
  <c r="O29"/>
  <c r="Y28" i="1"/>
  <c r="C47" i="69"/>
  <c r="C25"/>
  <c r="D50"/>
  <c r="O26" i="68"/>
  <c r="ES7" i="1"/>
  <c r="DL7"/>
  <c r="CU7"/>
  <c r="W15"/>
  <c r="A17" i="73"/>
  <c r="AW15" i="1"/>
  <c r="CZ15" s="1"/>
  <c r="S46"/>
  <c r="AR41"/>
  <c r="S29"/>
  <c r="CT29" s="1"/>
  <c r="BL38"/>
  <c r="AR12"/>
  <c r="BL13"/>
  <c r="FA13" s="1"/>
  <c r="ET7"/>
  <c r="CV7"/>
  <c r="DM7"/>
  <c r="O13" i="68"/>
  <c r="L13"/>
  <c r="A13"/>
  <c r="CX7" i="1"/>
  <c r="DO7"/>
  <c r="BZ6"/>
  <c r="D38" i="52"/>
  <c r="D37"/>
  <c r="C16"/>
  <c r="C15"/>
  <c r="B42"/>
  <c r="C38"/>
  <c r="B17"/>
  <c r="D22"/>
  <c r="B43"/>
  <c r="D21"/>
  <c r="B12"/>
  <c r="CA29" i="1" s="1"/>
  <c r="C23" i="52"/>
  <c r="C51"/>
  <c r="D43"/>
  <c r="C22"/>
  <c r="B36"/>
  <c r="C48"/>
  <c r="D18"/>
  <c r="D32"/>
  <c r="D28"/>
  <c r="B33"/>
  <c r="D26"/>
  <c r="B46"/>
  <c r="B49"/>
  <c r="D42"/>
  <c r="B27"/>
  <c r="D50"/>
  <c r="C32"/>
  <c r="C19"/>
  <c r="D27"/>
  <c r="W38" i="1"/>
  <c r="BH12"/>
  <c r="Y36"/>
  <c r="AM50"/>
  <c r="CX50" s="1"/>
  <c r="CF41"/>
  <c r="DG41" s="1"/>
  <c r="X40"/>
  <c r="BL42"/>
  <c r="BV27"/>
  <c r="FC27" s="1"/>
  <c r="BG22"/>
  <c r="BL19"/>
  <c r="BG12"/>
  <c r="DB12" s="1"/>
  <c r="Y12"/>
  <c r="AA12" s="1"/>
  <c r="EC12" s="1"/>
  <c r="O12" i="70"/>
  <c r="BH28" i="1"/>
  <c r="DS28" s="1"/>
  <c r="O28" i="71"/>
  <c r="T28" i="1"/>
  <c r="V28" s="1"/>
  <c r="EB28" s="1"/>
  <c r="A42" i="68"/>
  <c r="O42"/>
  <c r="N42"/>
  <c r="L42"/>
  <c r="L12" i="71"/>
  <c r="A12"/>
  <c r="L48" i="69"/>
  <c r="N35"/>
  <c r="O35" s="1"/>
  <c r="L35"/>
  <c r="L16"/>
  <c r="N16" s="1"/>
  <c r="O45" i="68"/>
  <c r="N45"/>
  <c r="L45"/>
  <c r="A45"/>
  <c r="DK7" i="1"/>
  <c r="CT7"/>
  <c r="ER7"/>
  <c r="F53" i="60"/>
  <c r="BJ48" i="1"/>
  <c r="EJ48" s="1"/>
  <c r="O37" i="71"/>
  <c r="A29"/>
  <c r="R13" i="1"/>
  <c r="A40" i="69"/>
  <c r="R26" i="1"/>
  <c r="R35"/>
  <c r="T36"/>
  <c r="T32"/>
  <c r="ER32" s="1"/>
  <c r="T27"/>
  <c r="H22" i="56" s="1"/>
  <c r="R28" i="1"/>
  <c r="R27"/>
  <c r="T18"/>
  <c r="V18" s="1"/>
  <c r="EB18" s="1"/>
  <c r="T17"/>
  <c r="DK17" s="1"/>
  <c r="R15"/>
  <c r="BC20"/>
  <c r="DA20" s="1"/>
  <c r="A24" i="69"/>
  <c r="N31" i="70"/>
  <c r="Y31" i="1" s="1"/>
  <c r="AA31" s="1"/>
  <c r="EC31" s="1"/>
  <c r="A20" i="71"/>
  <c r="A19"/>
  <c r="A17"/>
  <c r="BM22" i="1"/>
  <c r="DT22" s="1"/>
  <c r="BM30"/>
  <c r="DT30" s="1"/>
  <c r="BK40"/>
  <c r="A32" i="71"/>
  <c r="N13" i="52"/>
  <c r="N28" i="60"/>
  <c r="W23" i="1"/>
  <c r="A23" i="69"/>
  <c r="A18" i="71"/>
  <c r="A20" i="52"/>
  <c r="A48"/>
  <c r="L35"/>
  <c r="CA41" i="1"/>
  <c r="DF41" s="1"/>
  <c r="X34"/>
  <c r="CU34" s="1"/>
  <c r="AM45"/>
  <c r="CX45" s="1"/>
  <c r="BL49"/>
  <c r="AR42"/>
  <c r="CY42" s="1"/>
  <c r="AH45"/>
  <c r="EU45" s="1"/>
  <c r="AW48"/>
  <c r="CZ48" s="1"/>
  <c r="H45"/>
  <c r="J43"/>
  <c r="L43" s="1"/>
  <c r="DZ43" s="1"/>
  <c r="AH36"/>
  <c r="EU36" s="1"/>
  <c r="BV50"/>
  <c r="FC50" s="1"/>
  <c r="CA46"/>
  <c r="CF42"/>
  <c r="BG32"/>
  <c r="AR29"/>
  <c r="AH31"/>
  <c r="EU31" s="1"/>
  <c r="S32"/>
  <c r="X28"/>
  <c r="CU28" s="1"/>
  <c r="BV18"/>
  <c r="DE18" s="1"/>
  <c r="S23"/>
  <c r="AH24"/>
  <c r="CW24" s="1"/>
  <c r="AH12"/>
  <c r="EU12" s="1"/>
  <c r="BG21"/>
  <c r="DB21" s="1"/>
  <c r="BL17"/>
  <c r="DC17" s="1"/>
  <c r="BQ14"/>
  <c r="DD14" s="1"/>
  <c r="A33" i="71"/>
  <c r="O48"/>
  <c r="L48"/>
  <c r="N48"/>
  <c r="A48"/>
  <c r="A51" i="69"/>
  <c r="O51"/>
  <c r="L51"/>
  <c r="N51"/>
  <c r="N25" i="60"/>
  <c r="O25" s="1"/>
  <c r="R37" i="1"/>
  <c r="T39"/>
  <c r="DK39" s="1"/>
  <c r="R20"/>
  <c r="BF14"/>
  <c r="BF28"/>
  <c r="BM38"/>
  <c r="FA38" s="1"/>
  <c r="AB36"/>
  <c r="A14" i="71"/>
  <c r="A27"/>
  <c r="A28" i="69"/>
  <c r="O13" i="52"/>
  <c r="N24" i="60"/>
  <c r="O24" s="1"/>
  <c r="N21" i="61"/>
  <c r="A15" i="71"/>
  <c r="F53" s="1"/>
  <c r="L20" i="52"/>
  <c r="L48"/>
  <c r="DR43" i="1"/>
  <c r="N35" i="52"/>
  <c r="AC46" i="1"/>
  <c r="BG39"/>
  <c r="N41"/>
  <c r="AC49"/>
  <c r="X50"/>
  <c r="J45"/>
  <c r="X49"/>
  <c r="ES49" s="1"/>
  <c r="BL51"/>
  <c r="DC51" s="1"/>
  <c r="BQ47"/>
  <c r="BV43"/>
  <c r="AR34"/>
  <c r="N51"/>
  <c r="CS51" s="1"/>
  <c r="S47"/>
  <c r="X43"/>
  <c r="BL39"/>
  <c r="FA39" s="1"/>
  <c r="BL32"/>
  <c r="DC32" s="1"/>
  <c r="BL33"/>
  <c r="AH33"/>
  <c r="X39"/>
  <c r="ES39" s="1"/>
  <c r="AH22"/>
  <c r="EU22" s="1"/>
  <c r="BV26"/>
  <c r="FC26" s="1"/>
  <c r="S19"/>
  <c r="X20"/>
  <c r="AH17"/>
  <c r="EU17" s="1"/>
  <c r="S13"/>
  <c r="X14"/>
  <c r="CU14" s="1"/>
  <c r="A38" i="71"/>
  <c r="O39" i="68"/>
  <c r="L39"/>
  <c r="N39"/>
  <c r="A39"/>
  <c r="O23"/>
  <c r="A23"/>
  <c r="N23"/>
  <c r="L23"/>
  <c r="L32" i="69"/>
  <c r="AB32" i="1" s="1"/>
  <c r="O23" i="71"/>
  <c r="R29" i="1"/>
  <c r="BM16"/>
  <c r="BO16" s="1"/>
  <c r="EK16" s="1"/>
  <c r="AB33"/>
  <c r="A33" i="69"/>
  <c r="A36" i="71"/>
  <c r="AB25" i="1"/>
  <c r="A22" i="71"/>
  <c r="A16"/>
  <c r="A34"/>
  <c r="A31"/>
  <c r="BJ46" i="1"/>
  <c r="EJ46" s="1"/>
  <c r="O16" i="61"/>
  <c r="O14" i="60"/>
  <c r="S50" i="1"/>
  <c r="CT50" s="1"/>
  <c r="CA45"/>
  <c r="I46"/>
  <c r="AC42"/>
  <c r="AW29"/>
  <c r="CZ29" s="1"/>
  <c r="N46"/>
  <c r="CF51"/>
  <c r="I48"/>
  <c r="CR48" s="1"/>
  <c r="N44"/>
  <c r="AH51"/>
  <c r="AM47"/>
  <c r="CX47" s="1"/>
  <c r="AR43"/>
  <c r="AW34"/>
  <c r="X21"/>
  <c r="AH34"/>
  <c r="EU34" s="1"/>
  <c r="AW35"/>
  <c r="X25"/>
  <c r="CU25" s="1"/>
  <c r="BG31"/>
  <c r="BV25"/>
  <c r="AH27"/>
  <c r="EU27" s="1"/>
  <c r="AH19"/>
  <c r="EU19" s="1"/>
  <c r="AC16"/>
  <c r="S22"/>
  <c r="X18"/>
  <c r="BV16"/>
  <c r="AR14"/>
  <c r="A40" i="71"/>
  <c r="DK21" i="1"/>
  <c r="H16" i="56"/>
  <c r="V21" i="1"/>
  <c r="EB21" s="1"/>
  <c r="DK29"/>
  <c r="H24" i="56"/>
  <c r="V29" i="1"/>
  <c r="EB29" s="1"/>
  <c r="DL39"/>
  <c r="I34" i="56"/>
  <c r="AA39" i="1"/>
  <c r="EC39" s="1"/>
  <c r="A37" i="72"/>
  <c r="N37"/>
  <c r="O37" i="1" s="1"/>
  <c r="L37" i="72"/>
  <c r="A26"/>
  <c r="L26"/>
  <c r="N26" s="1"/>
  <c r="O26" s="1"/>
  <c r="L25"/>
  <c r="A25"/>
  <c r="N25"/>
  <c r="O25" s="1"/>
  <c r="A30"/>
  <c r="L30"/>
  <c r="N30"/>
  <c r="O30" s="1"/>
  <c r="O44"/>
  <c r="N44"/>
  <c r="L44"/>
  <c r="A44"/>
  <c r="L28"/>
  <c r="N28" s="1"/>
  <c r="A28"/>
  <c r="L12"/>
  <c r="N12" s="1"/>
  <c r="O12" i="1" s="1"/>
  <c r="A12" i="72"/>
  <c r="N24" i="1"/>
  <c r="N27"/>
  <c r="N17"/>
  <c r="N16"/>
  <c r="N26"/>
  <c r="N30"/>
  <c r="N31"/>
  <c r="N37"/>
  <c r="N47" i="72"/>
  <c r="A47"/>
  <c r="L47"/>
  <c r="O47"/>
  <c r="A31"/>
  <c r="L31"/>
  <c r="N31" s="1"/>
  <c r="A15"/>
  <c r="L15"/>
  <c r="N15" s="1"/>
  <c r="O36" i="67"/>
  <c r="A36"/>
  <c r="N36"/>
  <c r="L36"/>
  <c r="A30"/>
  <c r="L30"/>
  <c r="N30"/>
  <c r="O30"/>
  <c r="O40"/>
  <c r="L40"/>
  <c r="A40"/>
  <c r="N40"/>
  <c r="A34"/>
  <c r="L34"/>
  <c r="O34"/>
  <c r="N34"/>
  <c r="O28"/>
  <c r="A28"/>
  <c r="N28"/>
  <c r="L28"/>
  <c r="A22"/>
  <c r="L22"/>
  <c r="O22"/>
  <c r="N22"/>
  <c r="O48"/>
  <c r="A48"/>
  <c r="N48"/>
  <c r="L48"/>
  <c r="A42"/>
  <c r="L42"/>
  <c r="O42"/>
  <c r="N42"/>
  <c r="O13"/>
  <c r="A13"/>
  <c r="N13"/>
  <c r="L13"/>
  <c r="AM23" i="1"/>
  <c r="AM34"/>
  <c r="AM37"/>
  <c r="AM13"/>
  <c r="AM21"/>
  <c r="AM32"/>
  <c r="AM30"/>
  <c r="N43" i="67"/>
  <c r="L43"/>
  <c r="A43"/>
  <c r="O43"/>
  <c r="N27"/>
  <c r="L27"/>
  <c r="A27"/>
  <c r="O27"/>
  <c r="AL12" i="1"/>
  <c r="AN14"/>
  <c r="CX8"/>
  <c r="DO8"/>
  <c r="EF8"/>
  <c r="EV8"/>
  <c r="AN13"/>
  <c r="AN12"/>
  <c r="AL14"/>
  <c r="AN16"/>
  <c r="AL15"/>
  <c r="AN17"/>
  <c r="AL19"/>
  <c r="AN21"/>
  <c r="AL16"/>
  <c r="AL18"/>
  <c r="AL17"/>
  <c r="AN19"/>
  <c r="AL21"/>
  <c r="AN15"/>
  <c r="AN18"/>
  <c r="AL22"/>
  <c r="AN23"/>
  <c r="AL25"/>
  <c r="AL24"/>
  <c r="AN26"/>
  <c r="AN20"/>
  <c r="AN22"/>
  <c r="AL23"/>
  <c r="AN25"/>
  <c r="AL27"/>
  <c r="AL26"/>
  <c r="AL29"/>
  <c r="AN31"/>
  <c r="AL33"/>
  <c r="AL28"/>
  <c r="AN30"/>
  <c r="AL32"/>
  <c r="AN34"/>
  <c r="AL36"/>
  <c r="AN38"/>
  <c r="AL40"/>
  <c r="AL20"/>
  <c r="AL30"/>
  <c r="AL13"/>
  <c r="AN29"/>
  <c r="AN33"/>
  <c r="AN27"/>
  <c r="AN28"/>
  <c r="AL31"/>
  <c r="AN32"/>
  <c r="AN35"/>
  <c r="AN39"/>
  <c r="AL34"/>
  <c r="AL35"/>
  <c r="AN42"/>
  <c r="AL44"/>
  <c r="AN46"/>
  <c r="AL48"/>
  <c r="AN50"/>
  <c r="AN24"/>
  <c r="AL37"/>
  <c r="AL39"/>
  <c r="AN37"/>
  <c r="AL41"/>
  <c r="AN43"/>
  <c r="AL45"/>
  <c r="AN47"/>
  <c r="AL49"/>
  <c r="AN51"/>
  <c r="AN36"/>
  <c r="AL42"/>
  <c r="AL46"/>
  <c r="AL50"/>
  <c r="AL38"/>
  <c r="AN40"/>
  <c r="AN41"/>
  <c r="AN45"/>
  <c r="AN49"/>
  <c r="AL47"/>
  <c r="AL43"/>
  <c r="L6" i="56"/>
  <c r="AN48" i="1"/>
  <c r="AN44"/>
  <c r="AL51"/>
  <c r="DS50"/>
  <c r="P41" i="56"/>
  <c r="BJ50" i="1"/>
  <c r="EJ50" s="1"/>
  <c r="DA42"/>
  <c r="BH31"/>
  <c r="O31" i="61"/>
  <c r="BM33" i="1"/>
  <c r="O33" i="60"/>
  <c r="BH30" i="1"/>
  <c r="O30" i="61"/>
  <c r="BM40" i="1"/>
  <c r="O40" i="60"/>
  <c r="BK12" i="1"/>
  <c r="N12" i="60"/>
  <c r="T34" i="1"/>
  <c r="O34" i="71"/>
  <c r="DL20" i="1"/>
  <c r="I15" i="56"/>
  <c r="AA20" i="1"/>
  <c r="EC20" s="1"/>
  <c r="L29" i="73"/>
  <c r="N29" s="1"/>
  <c r="A29"/>
  <c r="A50" i="57"/>
  <c r="M50"/>
  <c r="A28"/>
  <c r="M28"/>
  <c r="A27"/>
  <c r="M27"/>
  <c r="A22"/>
  <c r="M22"/>
  <c r="M25"/>
  <c r="A25"/>
  <c r="A12"/>
  <c r="M12"/>
  <c r="K58"/>
  <c r="I60"/>
  <c r="K54"/>
  <c r="I56"/>
  <c r="I58"/>
  <c r="I54"/>
  <c r="I59"/>
  <c r="I61"/>
  <c r="I57"/>
  <c r="I55"/>
  <c r="BC14" i="1"/>
  <c r="BC21"/>
  <c r="BC24"/>
  <c r="BC27"/>
  <c r="BC22"/>
  <c r="BC32"/>
  <c r="BC34"/>
  <c r="BC38"/>
  <c r="BC18"/>
  <c r="BC13"/>
  <c r="BC37"/>
  <c r="BC33"/>
  <c r="BC12"/>
  <c r="BC15"/>
  <c r="BC31"/>
  <c r="BC35"/>
  <c r="BC36"/>
  <c r="BC39"/>
  <c r="BC26"/>
  <c r="BC19"/>
  <c r="BC25"/>
  <c r="BC16"/>
  <c r="O36" i="61"/>
  <c r="BH36" i="1"/>
  <c r="BF29"/>
  <c r="N29" i="61"/>
  <c r="W25" i="1"/>
  <c r="N25" i="70"/>
  <c r="DK23" i="1"/>
  <c r="H18" i="56"/>
  <c r="V23" i="1"/>
  <c r="EB23" s="1"/>
  <c r="DK45"/>
  <c r="H40" i="56"/>
  <c r="V45" i="1"/>
  <c r="EB45" s="1"/>
  <c r="DK36"/>
  <c r="H31" i="56"/>
  <c r="V36" i="1"/>
  <c r="EB36" s="1"/>
  <c r="DK46"/>
  <c r="V46"/>
  <c r="EB46" s="1"/>
  <c r="V27"/>
  <c r="EB27" s="1"/>
  <c r="O40" i="61"/>
  <c r="BF35" i="1"/>
  <c r="N35" i="61"/>
  <c r="F57" i="65"/>
  <c r="F56"/>
  <c r="A42" i="59"/>
  <c r="L42"/>
  <c r="N42"/>
  <c r="O42"/>
  <c r="A41"/>
  <c r="O41"/>
  <c r="L41"/>
  <c r="N41"/>
  <c r="L25"/>
  <c r="N25" s="1"/>
  <c r="A25"/>
  <c r="A18"/>
  <c r="L18"/>
  <c r="N18" s="1"/>
  <c r="A36"/>
  <c r="L36"/>
  <c r="N36" s="1"/>
  <c r="O48"/>
  <c r="N48"/>
  <c r="A48"/>
  <c r="L48"/>
  <c r="A24"/>
  <c r="L24"/>
  <c r="N24" s="1"/>
  <c r="N47"/>
  <c r="A47"/>
  <c r="O47"/>
  <c r="L47"/>
  <c r="N31"/>
  <c r="O31" s="1"/>
  <c r="A31"/>
  <c r="L31"/>
  <c r="N15"/>
  <c r="O15" s="1"/>
  <c r="A15"/>
  <c r="L15"/>
  <c r="BQ34" i="1"/>
  <c r="BQ35"/>
  <c r="BQ39"/>
  <c r="BQ40"/>
  <c r="BQ33"/>
  <c r="BK37"/>
  <c r="N37" i="60"/>
  <c r="O34" i="61"/>
  <c r="BH34" i="1"/>
  <c r="W29"/>
  <c r="N29" i="70"/>
  <c r="DL31" i="1"/>
  <c r="I26" i="56"/>
  <c r="R30" i="1"/>
  <c r="N30" i="71"/>
  <c r="T19" i="1"/>
  <c r="O19" i="71"/>
  <c r="DT19" i="1"/>
  <c r="Q14" i="56"/>
  <c r="BO19" i="1"/>
  <c r="EK19" s="1"/>
  <c r="O12" i="61"/>
  <c r="O36" i="60"/>
  <c r="BM36" i="1"/>
  <c r="O20" i="60"/>
  <c r="BM20" i="1"/>
  <c r="BH33"/>
  <c r="O33" i="61"/>
  <c r="O21" i="70"/>
  <c r="O30"/>
  <c r="Y30" i="1"/>
  <c r="O35" i="71"/>
  <c r="T35" i="1"/>
  <c r="O29" i="71"/>
  <c r="BC30" i="1"/>
  <c r="BC23"/>
  <c r="BF34"/>
  <c r="DS42"/>
  <c r="DT15"/>
  <c r="Q10" i="56"/>
  <c r="BO15" i="1"/>
  <c r="EK15" s="1"/>
  <c r="BH39"/>
  <c r="EZ39" s="1"/>
  <c r="O39" i="61"/>
  <c r="W18" i="1"/>
  <c r="AK45"/>
  <c r="EE45" s="1"/>
  <c r="DN43"/>
  <c r="K38" i="56"/>
  <c r="AK43" i="1"/>
  <c r="EE43" s="1"/>
  <c r="DN35"/>
  <c r="K30" i="56"/>
  <c r="AK35" i="1"/>
  <c r="EE35" s="1"/>
  <c r="AK33"/>
  <c r="EE33" s="1"/>
  <c r="DN27"/>
  <c r="DN19"/>
  <c r="K14" i="56"/>
  <c r="AK19" i="1"/>
  <c r="EE19" s="1"/>
  <c r="K10" i="56"/>
  <c r="AK15" i="1"/>
  <c r="EE15" s="1"/>
  <c r="DN12"/>
  <c r="K7" i="56"/>
  <c r="AK12" i="1"/>
  <c r="EE12" s="1"/>
  <c r="H34" i="56"/>
  <c r="R25" i="1"/>
  <c r="N25" i="71"/>
  <c r="DA41" i="1"/>
  <c r="DL23"/>
  <c r="I18" i="56"/>
  <c r="AA23" i="1"/>
  <c r="EC23" s="1"/>
  <c r="DK20"/>
  <c r="H15" i="56"/>
  <c r="V20" i="1"/>
  <c r="EB20" s="1"/>
  <c r="A19" i="57"/>
  <c r="M19"/>
  <c r="A51"/>
  <c r="M51"/>
  <c r="BM32" i="1"/>
  <c r="O32" i="60"/>
  <c r="DL37" i="1"/>
  <c r="I32" i="56"/>
  <c r="AA37" i="1"/>
  <c r="EC37" s="1"/>
  <c r="DL44"/>
  <c r="I39" i="56"/>
  <c r="AA44" i="1"/>
  <c r="EC44" s="1"/>
  <c r="O26" i="70"/>
  <c r="Y26" i="1"/>
  <c r="DL36"/>
  <c r="I31" i="56"/>
  <c r="AA36" i="1"/>
  <c r="EC36" s="1"/>
  <c r="A33" i="73"/>
  <c r="BC17" i="1"/>
  <c r="BC28"/>
  <c r="W34"/>
  <c r="N34" i="70"/>
  <c r="DK26" i="1"/>
  <c r="H21" i="56"/>
  <c r="V26" i="1"/>
  <c r="EB26" s="1"/>
  <c r="P9" i="56"/>
  <c r="BJ14" i="1"/>
  <c r="EJ14" s="1"/>
  <c r="N20" i="61"/>
  <c r="BF20" i="1"/>
  <c r="BH22"/>
  <c r="EZ22" s="1"/>
  <c r="O22" i="61"/>
  <c r="N13"/>
  <c r="BF13" i="1"/>
  <c r="DK37"/>
  <c r="H32" i="56"/>
  <c r="V37" i="1"/>
  <c r="EB37" s="1"/>
  <c r="DK14"/>
  <c r="H9" i="56"/>
  <c r="V14" i="1"/>
  <c r="EB14" s="1"/>
  <c r="DT16"/>
  <c r="Q11" i="56"/>
  <c r="BF24" i="1"/>
  <c r="N24" i="61"/>
  <c r="N19"/>
  <c r="BF19" i="1"/>
  <c r="BK21"/>
  <c r="N21" i="60"/>
  <c r="BH25" i="1"/>
  <c r="O25" i="61"/>
  <c r="W13" i="1"/>
  <c r="N13" i="70"/>
  <c r="DL15" i="1"/>
  <c r="I10" i="56"/>
  <c r="AA15" i="1"/>
  <c r="EC15" s="1"/>
  <c r="O28" i="69"/>
  <c r="DS12" i="1"/>
  <c r="P7" i="56"/>
  <c r="BJ12" i="1"/>
  <c r="EJ12" s="1"/>
  <c r="A12" i="73"/>
  <c r="L12"/>
  <c r="N12" s="1"/>
  <c r="A16"/>
  <c r="J16" i="1"/>
  <c r="L16" s="1"/>
  <c r="DZ16" s="1"/>
  <c r="J26"/>
  <c r="H32"/>
  <c r="I37"/>
  <c r="A32" i="73"/>
  <c r="A40"/>
  <c r="A24"/>
  <c r="A18"/>
  <c r="H18" i="1"/>
  <c r="H25"/>
  <c r="J25"/>
  <c r="I40"/>
  <c r="J39"/>
  <c r="I33"/>
  <c r="A25" i="73"/>
  <c r="A15"/>
  <c r="A19"/>
  <c r="A35"/>
  <c r="A26"/>
  <c r="A31"/>
  <c r="A39"/>
  <c r="I15" i="1"/>
  <c r="I12"/>
  <c r="I35"/>
  <c r="L37" i="73"/>
  <c r="N37" s="1"/>
  <c r="A37"/>
  <c r="L34"/>
  <c r="A34"/>
  <c r="N34"/>
  <c r="O34" s="1"/>
  <c r="A23"/>
  <c r="L23"/>
  <c r="O23"/>
  <c r="N23"/>
  <c r="J23" i="1" s="1"/>
  <c r="A31" i="57"/>
  <c r="M31"/>
  <c r="N37" i="69"/>
  <c r="DL28" i="1"/>
  <c r="I23" i="56"/>
  <c r="AA28" i="1"/>
  <c r="EC28" s="1"/>
  <c r="BH17"/>
  <c r="O17" i="61"/>
  <c r="T38" i="1"/>
  <c r="O38" i="71"/>
  <c r="BC40" i="1"/>
  <c r="BH23"/>
  <c r="DV50"/>
  <c r="S41" i="56"/>
  <c r="BY50" i="1"/>
  <c r="EM50" s="1"/>
  <c r="DV31"/>
  <c r="S26" i="56"/>
  <c r="BY31" i="1"/>
  <c r="EM31" s="1"/>
  <c r="F54" i="58"/>
  <c r="F55"/>
  <c r="F60"/>
  <c r="F61"/>
  <c r="F59"/>
  <c r="F56"/>
  <c r="F58"/>
  <c r="F57"/>
  <c r="DQ46" i="1"/>
  <c r="AZ46"/>
  <c r="EH46" s="1"/>
  <c r="DQ18"/>
  <c r="N13" i="56"/>
  <c r="AZ18" i="1"/>
  <c r="EH18" s="1"/>
  <c r="DQ23"/>
  <c r="N18" i="56"/>
  <c r="AZ23" i="1"/>
  <c r="EH23" s="1"/>
  <c r="AZ19"/>
  <c r="EH19" s="1"/>
  <c r="DQ21"/>
  <c r="N16" i="56"/>
  <c r="AZ21" i="1"/>
  <c r="EH21" s="1"/>
  <c r="DQ16"/>
  <c r="N9" i="56"/>
  <c r="AZ14" i="1"/>
  <c r="EH14" s="1"/>
  <c r="CU40"/>
  <c r="CZ34"/>
  <c r="EX34"/>
  <c r="DE28"/>
  <c r="FC28"/>
  <c r="FA27"/>
  <c r="DC27"/>
  <c r="CW31"/>
  <c r="FC30"/>
  <c r="DE30"/>
  <c r="DB22"/>
  <c r="FC23"/>
  <c r="DE23"/>
  <c r="FA19"/>
  <c r="DC19"/>
  <c r="ER16"/>
  <c r="CT16"/>
  <c r="DT27"/>
  <c r="Q22" i="56"/>
  <c r="BO27" i="1"/>
  <c r="EK27" s="1"/>
  <c r="A35" i="57"/>
  <c r="M35"/>
  <c r="DK49" i="1"/>
  <c r="V49"/>
  <c r="EB49" s="1"/>
  <c r="DK47"/>
  <c r="V47"/>
  <c r="EB47" s="1"/>
  <c r="DT18"/>
  <c r="Q13" i="56"/>
  <c r="BO18" i="1"/>
  <c r="EK18" s="1"/>
  <c r="DT23"/>
  <c r="Q18" i="56"/>
  <c r="BO23" i="1"/>
  <c r="EK23" s="1"/>
  <c r="A36" i="73"/>
  <c r="L36"/>
  <c r="N36" s="1"/>
  <c r="A18" i="57"/>
  <c r="M18"/>
  <c r="M21"/>
  <c r="A21"/>
  <c r="A32"/>
  <c r="M32"/>
  <c r="A43"/>
  <c r="M43"/>
  <c r="DN31" i="1"/>
  <c r="K26" i="56"/>
  <c r="AK31" i="1"/>
  <c r="EE31" s="1"/>
  <c r="DN16"/>
  <c r="K11" i="56"/>
  <c r="AK16" i="1"/>
  <c r="EE16" s="1"/>
  <c r="A46" i="57"/>
  <c r="M46"/>
  <c r="A14" i="59"/>
  <c r="L14"/>
  <c r="N14"/>
  <c r="O14" s="1"/>
  <c r="A16"/>
  <c r="L16"/>
  <c r="BP16" i="1" s="1"/>
  <c r="A21" i="72"/>
  <c r="L21"/>
  <c r="N21" s="1"/>
  <c r="A42"/>
  <c r="L42"/>
  <c r="N42"/>
  <c r="O42"/>
  <c r="O41"/>
  <c r="L41"/>
  <c r="A41"/>
  <c r="N41"/>
  <c r="A46"/>
  <c r="L46"/>
  <c r="O46"/>
  <c r="N46"/>
  <c r="A14"/>
  <c r="L14"/>
  <c r="N14" s="1"/>
  <c r="L36"/>
  <c r="N36" s="1"/>
  <c r="A36"/>
  <c r="L20"/>
  <c r="N20" s="1"/>
  <c r="A20"/>
  <c r="A39"/>
  <c r="L39"/>
  <c r="N39" s="1"/>
  <c r="A23"/>
  <c r="L23"/>
  <c r="N23" s="1"/>
  <c r="A33" i="67"/>
  <c r="N33"/>
  <c r="L33"/>
  <c r="O33"/>
  <c r="L37"/>
  <c r="O37"/>
  <c r="A37"/>
  <c r="N37"/>
  <c r="O25"/>
  <c r="A25"/>
  <c r="N25"/>
  <c r="L25"/>
  <c r="O45"/>
  <c r="A45"/>
  <c r="N45"/>
  <c r="L45"/>
  <c r="O16"/>
  <c r="A16"/>
  <c r="N16"/>
  <c r="L16"/>
  <c r="N51"/>
  <c r="A51"/>
  <c r="O51"/>
  <c r="L51"/>
  <c r="N35"/>
  <c r="A35"/>
  <c r="O35"/>
  <c r="L35"/>
  <c r="N19"/>
  <c r="A19"/>
  <c r="O19"/>
  <c r="L19"/>
  <c r="DT26" i="1"/>
  <c r="Q21" i="56"/>
  <c r="BO26" i="1"/>
  <c r="EK26" s="1"/>
  <c r="N44" i="73"/>
  <c r="A44"/>
  <c r="L44"/>
  <c r="O44"/>
  <c r="A26" i="57"/>
  <c r="M26"/>
  <c r="M29"/>
  <c r="A29"/>
  <c r="P23" i="56"/>
  <c r="DL49" i="1"/>
  <c r="AA49"/>
  <c r="EC49" s="1"/>
  <c r="DL48"/>
  <c r="AA48"/>
  <c r="EC48" s="1"/>
  <c r="DL46"/>
  <c r="AA46"/>
  <c r="EC46" s="1"/>
  <c r="DL35"/>
  <c r="I30" i="56"/>
  <c r="AA35" i="1"/>
  <c r="EC35" s="1"/>
  <c r="A22" i="73"/>
  <c r="L22"/>
  <c r="N22" s="1"/>
  <c r="CR7" i="1"/>
  <c r="DI7"/>
  <c r="CJ7"/>
  <c r="EP7"/>
  <c r="L25"/>
  <c r="DZ25" s="1"/>
  <c r="L45"/>
  <c r="DZ45" s="1"/>
  <c r="L50"/>
  <c r="DZ50" s="1"/>
  <c r="DV44"/>
  <c r="S39" i="56"/>
  <c r="BY44" i="1"/>
  <c r="EM44" s="1"/>
  <c r="DV32"/>
  <c r="S27" i="56"/>
  <c r="BY32" i="1"/>
  <c r="EM32" s="1"/>
  <c r="DV46"/>
  <c r="BY46"/>
  <c r="EM46" s="1"/>
  <c r="DV34"/>
  <c r="S29" i="56"/>
  <c r="BY34" i="1"/>
  <c r="EM34" s="1"/>
  <c r="DV45"/>
  <c r="S40" i="56"/>
  <c r="BY45" i="1"/>
  <c r="EM45" s="1"/>
  <c r="DV36"/>
  <c r="S31" i="56"/>
  <c r="BY36" i="1"/>
  <c r="EM36" s="1"/>
  <c r="DV27"/>
  <c r="S22" i="56"/>
  <c r="BY27" i="1"/>
  <c r="EM27" s="1"/>
  <c r="DV17"/>
  <c r="S12" i="56"/>
  <c r="BY17" i="1"/>
  <c r="EM17" s="1"/>
  <c r="DV16"/>
  <c r="S11" i="56"/>
  <c r="BY16" i="1"/>
  <c r="EM16" s="1"/>
  <c r="DV15"/>
  <c r="S10" i="56"/>
  <c r="BY15" i="1"/>
  <c r="EM15" s="1"/>
  <c r="DQ41"/>
  <c r="N36" i="56"/>
  <c r="AZ41" i="1"/>
  <c r="EH41" s="1"/>
  <c r="N42" i="56"/>
  <c r="AZ51" i="1"/>
  <c r="EH51" s="1"/>
  <c r="AZ43"/>
  <c r="EH43" s="1"/>
  <c r="DQ50"/>
  <c r="N41" i="56"/>
  <c r="AZ50" i="1"/>
  <c r="EH50" s="1"/>
  <c r="DQ42"/>
  <c r="N37" i="56"/>
  <c r="DQ29" i="1"/>
  <c r="N24" i="56"/>
  <c r="AZ29" i="1"/>
  <c r="EH29" s="1"/>
  <c r="DQ38"/>
  <c r="N33" i="56"/>
  <c r="AZ38" i="1"/>
  <c r="EH38" s="1"/>
  <c r="DQ30"/>
  <c r="DQ15"/>
  <c r="N10" i="56"/>
  <c r="AZ15" i="1"/>
  <c r="EH15" s="1"/>
  <c r="DQ17"/>
  <c r="N12" i="56"/>
  <c r="AZ17" i="1"/>
  <c r="EH17" s="1"/>
  <c r="AZ12"/>
  <c r="EH12" s="1"/>
  <c r="F55" i="68"/>
  <c r="F59"/>
  <c r="T31" i="1"/>
  <c r="R21"/>
  <c r="O39" i="70"/>
  <c r="O31"/>
  <c r="O23"/>
  <c r="O15"/>
  <c r="O20" i="71"/>
  <c r="BF39" i="1"/>
  <c r="W30"/>
  <c r="Y33"/>
  <c r="BV48"/>
  <c r="CF44"/>
  <c r="I29"/>
  <c r="CF48"/>
  <c r="AW42"/>
  <c r="AM22"/>
  <c r="J48"/>
  <c r="DI48" s="1"/>
  <c r="S42"/>
  <c r="S38"/>
  <c r="I50"/>
  <c r="BV44"/>
  <c r="AW49"/>
  <c r="I49"/>
  <c r="S45"/>
  <c r="AC41"/>
  <c r="BL37"/>
  <c r="AR50"/>
  <c r="CF49"/>
  <c r="CA48"/>
  <c r="AH46"/>
  <c r="BV45"/>
  <c r="BQ44"/>
  <c r="X42"/>
  <c r="BL41"/>
  <c r="BV37"/>
  <c r="AR49"/>
  <c r="H46"/>
  <c r="N45"/>
  <c r="X41"/>
  <c r="BV51"/>
  <c r="J51"/>
  <c r="L51" s="1"/>
  <c r="DZ51" s="1"/>
  <c r="AM48"/>
  <c r="S48"/>
  <c r="CA47"/>
  <c r="BG47"/>
  <c r="AR44"/>
  <c r="X44"/>
  <c r="CF43"/>
  <c r="BL43"/>
  <c r="BV40"/>
  <c r="BV39"/>
  <c r="AM36"/>
  <c r="AM29"/>
  <c r="BL36"/>
  <c r="H35"/>
  <c r="AR51"/>
  <c r="X51"/>
  <c r="CF50"/>
  <c r="BL50"/>
  <c r="AW47"/>
  <c r="AC47"/>
  <c r="I47"/>
  <c r="BQ46"/>
  <c r="H44"/>
  <c r="AH43"/>
  <c r="N43"/>
  <c r="BV42"/>
  <c r="J42"/>
  <c r="L42" s="1"/>
  <c r="DZ42" s="1"/>
  <c r="AW40"/>
  <c r="N38"/>
  <c r="S36"/>
  <c r="AC29"/>
  <c r="AW37"/>
  <c r="BG36"/>
  <c r="CF35"/>
  <c r="I34"/>
  <c r="H31"/>
  <c r="S30"/>
  <c r="BG29"/>
  <c r="BV35"/>
  <c r="CA32"/>
  <c r="AH30"/>
  <c r="BV29"/>
  <c r="BQ28"/>
  <c r="BL24"/>
  <c r="H34"/>
  <c r="N33"/>
  <c r="X29"/>
  <c r="H40"/>
  <c r="AH39"/>
  <c r="N39"/>
  <c r="BV38"/>
  <c r="AM35"/>
  <c r="S35"/>
  <c r="BG34"/>
  <c r="AR31"/>
  <c r="X31"/>
  <c r="BL30"/>
  <c r="H26"/>
  <c r="AH21"/>
  <c r="AW32"/>
  <c r="I32"/>
  <c r="BQ31"/>
  <c r="AH28"/>
  <c r="N28"/>
  <c r="BG27"/>
  <c r="BV24"/>
  <c r="AH25"/>
  <c r="N21"/>
  <c r="X26"/>
  <c r="BL25"/>
  <c r="BV20"/>
  <c r="AH16"/>
  <c r="X27"/>
  <c r="BL26"/>
  <c r="AW23"/>
  <c r="I23"/>
  <c r="H22"/>
  <c r="S21"/>
  <c r="N12"/>
  <c r="AR24"/>
  <c r="X24"/>
  <c r="BL23"/>
  <c r="AR22"/>
  <c r="BG20"/>
  <c r="BL18"/>
  <c r="AH20"/>
  <c r="N20"/>
  <c r="BV19"/>
  <c r="J19"/>
  <c r="AM12"/>
  <c r="AR17"/>
  <c r="X17"/>
  <c r="BG15"/>
  <c r="AC22"/>
  <c r="I22"/>
  <c r="BQ21"/>
  <c r="H19"/>
  <c r="AH18"/>
  <c r="N18"/>
  <c r="BV17"/>
  <c r="J17"/>
  <c r="AW12"/>
  <c r="BL16"/>
  <c r="AW13"/>
  <c r="AC13"/>
  <c r="I13"/>
  <c r="BQ12"/>
  <c r="H15"/>
  <c r="AH14"/>
  <c r="N14"/>
  <c r="BV13"/>
  <c r="AM15"/>
  <c r="S15"/>
  <c r="BG14"/>
  <c r="DL50"/>
  <c r="I41" i="56"/>
  <c r="AA50" i="1"/>
  <c r="EC50" s="1"/>
  <c r="DL42"/>
  <c r="I37" i="56"/>
  <c r="AA42" i="1"/>
  <c r="EC42" s="1"/>
  <c r="DL27"/>
  <c r="I22" i="56"/>
  <c r="AA27" i="1"/>
  <c r="EC27" s="1"/>
  <c r="DL12"/>
  <c r="A38" i="73"/>
  <c r="L38"/>
  <c r="N38" s="1"/>
  <c r="DV47" i="1"/>
  <c r="BY47"/>
  <c r="EM47" s="1"/>
  <c r="DV49"/>
  <c r="BY49"/>
  <c r="EM49" s="1"/>
  <c r="DV41"/>
  <c r="S36" i="56"/>
  <c r="BY41" i="1"/>
  <c r="EM41" s="1"/>
  <c r="DV24"/>
  <c r="S19" i="56"/>
  <c r="BY24" i="1"/>
  <c r="EM24" s="1"/>
  <c r="DV19"/>
  <c r="S14" i="56"/>
  <c r="BY19" i="1"/>
  <c r="EM19" s="1"/>
  <c r="DQ44"/>
  <c r="N39" i="56"/>
  <c r="AZ44" i="1"/>
  <c r="EH44" s="1"/>
  <c r="DQ49"/>
  <c r="AZ49"/>
  <c r="EH49" s="1"/>
  <c r="DQ47"/>
  <c r="AZ47"/>
  <c r="EH47" s="1"/>
  <c r="DQ35"/>
  <c r="N30" i="56"/>
  <c r="AZ35" i="1"/>
  <c r="EH35" s="1"/>
  <c r="DQ34"/>
  <c r="N29" i="56"/>
  <c r="AZ34" i="1"/>
  <c r="EH34" s="1"/>
  <c r="DQ25"/>
  <c r="DT29"/>
  <c r="Q24" i="56"/>
  <c r="BO29" i="1"/>
  <c r="EK29" s="1"/>
  <c r="CV46"/>
  <c r="CV50"/>
  <c r="DF45"/>
  <c r="ER46"/>
  <c r="CT46"/>
  <c r="CV42"/>
  <c r="CZ41"/>
  <c r="EX41"/>
  <c r="CU50"/>
  <c r="ES50"/>
  <c r="FA49"/>
  <c r="DC49"/>
  <c r="DB48"/>
  <c r="EZ48"/>
  <c r="CS46"/>
  <c r="DI45"/>
  <c r="F40" i="56"/>
  <c r="CU49" i="1"/>
  <c r="CW45"/>
  <c r="CY41"/>
  <c r="DG51"/>
  <c r="CV48"/>
  <c r="DD47"/>
  <c r="CW44"/>
  <c r="EU44"/>
  <c r="CS44"/>
  <c r="FC43"/>
  <c r="DE43"/>
  <c r="DI43"/>
  <c r="CY34"/>
  <c r="ER29"/>
  <c r="CW51"/>
  <c r="DE50"/>
  <c r="DI50"/>
  <c r="F41" i="56"/>
  <c r="CT47" i="1"/>
  <c r="ER47"/>
  <c r="DF46"/>
  <c r="EZ46"/>
  <c r="DB46"/>
  <c r="CU43"/>
  <c r="ES43"/>
  <c r="DC42"/>
  <c r="FA42"/>
  <c r="DB32"/>
  <c r="CW34"/>
  <c r="CW33"/>
  <c r="CY29"/>
  <c r="EX35"/>
  <c r="CZ35"/>
  <c r="CT32"/>
  <c r="DE25"/>
  <c r="FC25"/>
  <c r="FC18"/>
  <c r="CT23"/>
  <c r="ER23"/>
  <c r="ER19"/>
  <c r="CT19"/>
  <c r="CU20"/>
  <c r="ES20"/>
  <c r="CT22"/>
  <c r="CU18"/>
  <c r="CT13"/>
  <c r="A24" i="57"/>
  <c r="M24"/>
  <c r="A20"/>
  <c r="M20"/>
  <c r="DN46" i="1"/>
  <c r="AK32"/>
  <c r="EE32" s="1"/>
  <c r="DN30"/>
  <c r="K25" i="56"/>
  <c r="AK30" i="1"/>
  <c r="EE30" s="1"/>
  <c r="DN26"/>
  <c r="DN18"/>
  <c r="K13" i="56"/>
  <c r="AK18" i="1"/>
  <c r="EE18" s="1"/>
  <c r="AK17"/>
  <c r="EE17" s="1"/>
  <c r="DS43"/>
  <c r="P38" i="56"/>
  <c r="DR50" i="1"/>
  <c r="DA50"/>
  <c r="O41" i="56"/>
  <c r="A39" i="57"/>
  <c r="M39"/>
  <c r="A33"/>
  <c r="M33"/>
  <c r="DN47" i="1"/>
  <c r="AK47"/>
  <c r="EE47" s="1"/>
  <c r="DN39"/>
  <c r="K34" i="56"/>
  <c r="DN40" i="1"/>
  <c r="K35" i="56"/>
  <c r="AK40" i="1"/>
  <c r="EE40" s="1"/>
  <c r="DN36"/>
  <c r="K31" i="56"/>
  <c r="AK36" i="1"/>
  <c r="EE36" s="1"/>
  <c r="DN24"/>
  <c r="DN20"/>
  <c r="K15" i="56"/>
  <c r="AK20" i="1"/>
  <c r="EE20" s="1"/>
  <c r="DN14"/>
  <c r="K9" i="56"/>
  <c r="AK14" i="1"/>
  <c r="EE14" s="1"/>
  <c r="DK48"/>
  <c r="V48"/>
  <c r="EB48" s="1"/>
  <c r="DK50"/>
  <c r="H41" i="56"/>
  <c r="V50" i="1"/>
  <c r="EB50" s="1"/>
  <c r="DK42"/>
  <c r="H37" i="56"/>
  <c r="V42" i="1"/>
  <c r="EB42" s="1"/>
  <c r="H12" i="56"/>
  <c r="V17" i="1"/>
  <c r="EB17" s="1"/>
  <c r="DT35"/>
  <c r="Q30" i="56"/>
  <c r="BO35" i="1"/>
  <c r="EK35" s="1"/>
  <c r="A44" i="57"/>
  <c r="M44"/>
  <c r="L49" i="59"/>
  <c r="O49"/>
  <c r="N49"/>
  <c r="A49"/>
  <c r="A33"/>
  <c r="L33"/>
  <c r="BP33" i="1" s="1"/>
  <c r="A17" i="59"/>
  <c r="L17"/>
  <c r="N17" s="1"/>
  <c r="O17" s="1"/>
  <c r="A38"/>
  <c r="L38"/>
  <c r="BP38" i="1" s="1"/>
  <c r="A46" i="59"/>
  <c r="L46"/>
  <c r="N46"/>
  <c r="O46"/>
  <c r="N32"/>
  <c r="O32" s="1"/>
  <c r="A32"/>
  <c r="L32"/>
  <c r="A39"/>
  <c r="L39"/>
  <c r="N39" s="1"/>
  <c r="A23"/>
  <c r="L23"/>
  <c r="N23" s="1"/>
  <c r="DS32" i="1"/>
  <c r="P40" i="56"/>
  <c r="DT39" i="1"/>
  <c r="Q34" i="56"/>
  <c r="BO39" i="1"/>
  <c r="EK39" s="1"/>
  <c r="L13" i="73"/>
  <c r="N13" s="1"/>
  <c r="A13"/>
  <c r="A34" i="57"/>
  <c r="M34"/>
  <c r="M37"/>
  <c r="A37"/>
  <c r="DN49" i="1"/>
  <c r="AK49"/>
  <c r="EE49" s="1"/>
  <c r="DN44"/>
  <c r="K39" i="56"/>
  <c r="AK44" i="1"/>
  <c r="EE44" s="1"/>
  <c r="DN50"/>
  <c r="K41" i="56"/>
  <c r="AK50" i="1"/>
  <c r="EE50" s="1"/>
  <c r="DN42"/>
  <c r="K37" i="56"/>
  <c r="AK42" i="1"/>
  <c r="EE42" s="1"/>
  <c r="DN37"/>
  <c r="K32" i="56"/>
  <c r="AK37" i="1"/>
  <c r="EE37" s="1"/>
  <c r="DN29"/>
  <c r="K24" i="56"/>
  <c r="AK29" i="1"/>
  <c r="EE29" s="1"/>
  <c r="DN28"/>
  <c r="K23" i="56"/>
  <c r="AK28" i="1"/>
  <c r="EE28" s="1"/>
  <c r="DN25"/>
  <c r="K17" i="56"/>
  <c r="AK22" i="1"/>
  <c r="EE22" s="1"/>
  <c r="DN23"/>
  <c r="K18" i="56"/>
  <c r="AK23" i="1"/>
  <c r="EE23" s="1"/>
  <c r="DN21"/>
  <c r="DN13"/>
  <c r="K8" i="56"/>
  <c r="AK13" i="1"/>
  <c r="EE13" s="1"/>
  <c r="DK40"/>
  <c r="H35" i="56"/>
  <c r="V40" i="1"/>
  <c r="EB40" s="1"/>
  <c r="DK41"/>
  <c r="H36" i="56"/>
  <c r="V41" i="1"/>
  <c r="EB41" s="1"/>
  <c r="DK51"/>
  <c r="H42" i="56"/>
  <c r="V51" i="1"/>
  <c r="EB51" s="1"/>
  <c r="DK43"/>
  <c r="H38" i="56"/>
  <c r="V43" i="1"/>
  <c r="EB43" s="1"/>
  <c r="DK24"/>
  <c r="H19" i="56"/>
  <c r="V24" i="1"/>
  <c r="EB24" s="1"/>
  <c r="DA44"/>
  <c r="DR44"/>
  <c r="O39" i="56"/>
  <c r="DR47" i="1"/>
  <c r="DA47"/>
  <c r="A48" i="57"/>
  <c r="M48"/>
  <c r="A30"/>
  <c r="M30"/>
  <c r="A22" i="59"/>
  <c r="L22"/>
  <c r="BP22" i="1" s="1"/>
  <c r="O45" i="59"/>
  <c r="A45"/>
  <c r="N45"/>
  <c r="L45"/>
  <c r="A29"/>
  <c r="L29"/>
  <c r="N29" s="1"/>
  <c r="BR29" i="1" s="1"/>
  <c r="A13" i="59"/>
  <c r="N13"/>
  <c r="BR13" i="1" s="1"/>
  <c r="L13" i="59"/>
  <c r="BP13" i="1" s="1"/>
  <c r="A30" i="59"/>
  <c r="L30"/>
  <c r="BP30" i="1" s="1"/>
  <c r="O44" i="59"/>
  <c r="N44"/>
  <c r="A44"/>
  <c r="L44"/>
  <c r="A12"/>
  <c r="L12"/>
  <c r="N12" s="1"/>
  <c r="A34"/>
  <c r="L34"/>
  <c r="N34" s="1"/>
  <c r="N51"/>
  <c r="L51"/>
  <c r="O51"/>
  <c r="A51"/>
  <c r="L35"/>
  <c r="N35" s="1"/>
  <c r="A35"/>
  <c r="N19"/>
  <c r="BR19" i="1" s="1"/>
  <c r="A19" i="59"/>
  <c r="L19"/>
  <c r="O45" i="72"/>
  <c r="A45"/>
  <c r="N45"/>
  <c r="L45"/>
  <c r="A13"/>
  <c r="L13"/>
  <c r="N13" s="1"/>
  <c r="O13" s="1"/>
  <c r="A34"/>
  <c r="L34"/>
  <c r="N34" s="1"/>
  <c r="L33"/>
  <c r="N33" s="1"/>
  <c r="A33"/>
  <c r="A38"/>
  <c r="L38"/>
  <c r="M38" i="1" s="1"/>
  <c r="O48" i="72"/>
  <c r="N48"/>
  <c r="A48"/>
  <c r="L48"/>
  <c r="A32"/>
  <c r="L32"/>
  <c r="N32" s="1"/>
  <c r="O32" s="1"/>
  <c r="A16"/>
  <c r="L16"/>
  <c r="N16" s="1"/>
  <c r="O16" s="1"/>
  <c r="N51"/>
  <c r="A51"/>
  <c r="L51"/>
  <c r="O51"/>
  <c r="A35"/>
  <c r="L35"/>
  <c r="N35" s="1"/>
  <c r="A19"/>
  <c r="L19"/>
  <c r="N19" s="1"/>
  <c r="A49" i="67"/>
  <c r="N49"/>
  <c r="L49"/>
  <c r="O49"/>
  <c r="O20"/>
  <c r="A20"/>
  <c r="N20"/>
  <c r="L20"/>
  <c r="A14"/>
  <c r="L14"/>
  <c r="N14"/>
  <c r="O14"/>
  <c r="O24"/>
  <c r="L24"/>
  <c r="A24"/>
  <c r="N24"/>
  <c r="A18"/>
  <c r="L18"/>
  <c r="O18"/>
  <c r="N18"/>
  <c r="O41"/>
  <c r="A41"/>
  <c r="N41"/>
  <c r="L41"/>
  <c r="O12"/>
  <c r="H57"/>
  <c r="J58"/>
  <c r="H54"/>
  <c r="H55"/>
  <c r="H58"/>
  <c r="H61"/>
  <c r="A12"/>
  <c r="N12"/>
  <c r="H56"/>
  <c r="H59"/>
  <c r="L12"/>
  <c r="F53"/>
  <c r="J54"/>
  <c r="H60"/>
  <c r="O32"/>
  <c r="A32"/>
  <c r="N32"/>
  <c r="L32"/>
  <c r="A26"/>
  <c r="L26"/>
  <c r="O26"/>
  <c r="N26"/>
  <c r="N47"/>
  <c r="A47"/>
  <c r="O47"/>
  <c r="L47"/>
  <c r="N31"/>
  <c r="A31"/>
  <c r="O31"/>
  <c r="L31"/>
  <c r="N15"/>
  <c r="A15"/>
  <c r="O15"/>
  <c r="L15"/>
  <c r="Q17" i="56"/>
  <c r="BO22" i="1"/>
  <c r="EK22" s="1"/>
  <c r="Q25" i="56"/>
  <c r="L21" i="73"/>
  <c r="H21" i="1" s="1"/>
  <c r="A21" i="73"/>
  <c r="A27"/>
  <c r="L27"/>
  <c r="N27" s="1"/>
  <c r="A15" i="57"/>
  <c r="M15"/>
  <c r="A42"/>
  <c r="M42"/>
  <c r="M45"/>
  <c r="A45"/>
  <c r="A14"/>
  <c r="M14"/>
  <c r="A17"/>
  <c r="M17"/>
  <c r="A16"/>
  <c r="M16"/>
  <c r="DL45" i="1"/>
  <c r="I40" i="56"/>
  <c r="AA45" i="1"/>
  <c r="EC45" s="1"/>
  <c r="DL47"/>
  <c r="AA47"/>
  <c r="EC47" s="1"/>
  <c r="DL19"/>
  <c r="I14" i="56"/>
  <c r="O46" i="73"/>
  <c r="A46"/>
  <c r="N46"/>
  <c r="L46"/>
  <c r="A14"/>
  <c r="L14"/>
  <c r="N14" s="1"/>
  <c r="DV28" i="1"/>
  <c r="S23" i="56"/>
  <c r="BY28" i="1"/>
  <c r="EM28" s="1"/>
  <c r="DV51"/>
  <c r="S42" i="56"/>
  <c r="BY51" i="1"/>
  <c r="EM51" s="1"/>
  <c r="DV39"/>
  <c r="S34" i="56"/>
  <c r="BY39" i="1"/>
  <c r="EM39" s="1"/>
  <c r="DV38"/>
  <c r="S33" i="56"/>
  <c r="BY38" i="1"/>
  <c r="EM38" s="1"/>
  <c r="DV37"/>
  <c r="S32" i="56"/>
  <c r="BY37" i="1"/>
  <c r="EM37" s="1"/>
  <c r="DV29"/>
  <c r="S24" i="56"/>
  <c r="BY29" i="1"/>
  <c r="EM29" s="1"/>
  <c r="DV21"/>
  <c r="S16" i="56"/>
  <c r="BY21" i="1"/>
  <c r="EM21" s="1"/>
  <c r="DV18"/>
  <c r="S13" i="56"/>
  <c r="BY18" i="1"/>
  <c r="EM18" s="1"/>
  <c r="DV12"/>
  <c r="S7" i="56"/>
  <c r="BY12" i="1"/>
  <c r="EM12" s="1"/>
  <c r="DQ48"/>
  <c r="AZ48"/>
  <c r="EH48" s="1"/>
  <c r="AZ45"/>
  <c r="EH45" s="1"/>
  <c r="DQ27"/>
  <c r="N22" i="56"/>
  <c r="AZ27" i="1"/>
  <c r="EH27" s="1"/>
  <c r="N27" i="56"/>
  <c r="AZ32" i="1"/>
  <c r="EH32" s="1"/>
  <c r="DQ33"/>
  <c r="N28" i="56"/>
  <c r="AZ33" i="1"/>
  <c r="EH33" s="1"/>
  <c r="DQ26"/>
  <c r="N21" i="56"/>
  <c r="AZ26" i="1"/>
  <c r="EH26" s="1"/>
  <c r="N17" i="56"/>
  <c r="AZ22" i="1"/>
  <c r="EH22" s="1"/>
  <c r="T33"/>
  <c r="N40" i="70"/>
  <c r="N32"/>
  <c r="N24"/>
  <c r="N16"/>
  <c r="N13" i="71"/>
  <c r="T15" i="1"/>
  <c r="R19"/>
  <c r="N22" i="70"/>
  <c r="N38"/>
  <c r="N14"/>
  <c r="BK33" i="1"/>
  <c r="BH26"/>
  <c r="N15" i="61"/>
  <c r="N17" i="60"/>
  <c r="Y17" i="1"/>
  <c r="O36" i="70"/>
  <c r="O28"/>
  <c r="O20"/>
  <c r="BJ47" i="1"/>
  <c r="EJ47" s="1"/>
  <c r="O29" i="60"/>
  <c r="BG49" i="1"/>
  <c r="BQ45"/>
  <c r="BL40"/>
  <c r="BQ49"/>
  <c r="J44"/>
  <c r="S25"/>
  <c r="CA49"/>
  <c r="BL44"/>
  <c r="AH40"/>
  <c r="AW50"/>
  <c r="BG45"/>
  <c r="BQ41"/>
  <c r="S49"/>
  <c r="AC45"/>
  <c r="AM41"/>
  <c r="AM40"/>
  <c r="N50"/>
  <c r="J49"/>
  <c r="DI49" s="1"/>
  <c r="AR46"/>
  <c r="CF45"/>
  <c r="CA44"/>
  <c r="AH42"/>
  <c r="BV41"/>
  <c r="N40"/>
  <c r="H50"/>
  <c r="N49"/>
  <c r="X45"/>
  <c r="AH41"/>
  <c r="AR37"/>
  <c r="CA51"/>
  <c r="BG51"/>
  <c r="AR48"/>
  <c r="X48"/>
  <c r="CF47"/>
  <c r="BL47"/>
  <c r="AW44"/>
  <c r="AC44"/>
  <c r="I44"/>
  <c r="BQ43"/>
  <c r="J41"/>
  <c r="L41" s="1"/>
  <c r="DZ41" s="1"/>
  <c r="J40"/>
  <c r="AH38"/>
  <c r="BQ36"/>
  <c r="AM33"/>
  <c r="AM38"/>
  <c r="BV36"/>
  <c r="AW51"/>
  <c r="AC51"/>
  <c r="I51"/>
  <c r="BQ50"/>
  <c r="H48"/>
  <c r="AH47"/>
  <c r="N47"/>
  <c r="BV46"/>
  <c r="J46"/>
  <c r="DI46" s="1"/>
  <c r="AM43"/>
  <c r="S43"/>
  <c r="CA42"/>
  <c r="BG42"/>
  <c r="BG40"/>
  <c r="X38"/>
  <c r="AW38"/>
  <c r="BG37"/>
  <c r="I36"/>
  <c r="AC34"/>
  <c r="BG33"/>
  <c r="J32"/>
  <c r="L32" s="1"/>
  <c r="DZ32" s="1"/>
  <c r="BQ29"/>
  <c r="BL28"/>
  <c r="S34"/>
  <c r="J33"/>
  <c r="L33" s="1"/>
  <c r="DZ33" s="1"/>
  <c r="AM25"/>
  <c r="N34"/>
  <c r="X33"/>
  <c r="AH29"/>
  <c r="CF24"/>
  <c r="AM39"/>
  <c r="S39"/>
  <c r="BG38"/>
  <c r="X35"/>
  <c r="BL34"/>
  <c r="AW31"/>
  <c r="I31"/>
  <c r="BQ30"/>
  <c r="BQ24"/>
  <c r="H33"/>
  <c r="AH32"/>
  <c r="N32"/>
  <c r="BV31"/>
  <c r="J31"/>
  <c r="AM28"/>
  <c r="S28"/>
  <c r="BQ27"/>
  <c r="I25"/>
  <c r="BQ18"/>
  <c r="BG24"/>
  <c r="AW26"/>
  <c r="I26"/>
  <c r="BQ25"/>
  <c r="H23"/>
  <c r="AW19"/>
  <c r="J18"/>
  <c r="AW27"/>
  <c r="I27"/>
  <c r="BQ26"/>
  <c r="H24"/>
  <c r="AH23"/>
  <c r="N23"/>
  <c r="AW22"/>
  <c r="N19"/>
  <c r="BV15"/>
  <c r="AW24"/>
  <c r="I24"/>
  <c r="BQ23"/>
  <c r="BV22"/>
  <c r="BQ20"/>
  <c r="AM20"/>
  <c r="S20"/>
  <c r="BG19"/>
  <c r="I16"/>
  <c r="AW17"/>
  <c r="H17"/>
  <c r="BQ15"/>
  <c r="X12"/>
  <c r="N22"/>
  <c r="BV21"/>
  <c r="AM18"/>
  <c r="S18"/>
  <c r="BG17"/>
  <c r="J15"/>
  <c r="L15" s="1"/>
  <c r="DZ15" s="1"/>
  <c r="I17"/>
  <c r="BQ16"/>
  <c r="AH13"/>
  <c r="N13"/>
  <c r="BV12"/>
  <c r="AM14"/>
  <c r="S14"/>
  <c r="CA13"/>
  <c r="BG13"/>
  <c r="X15"/>
  <c r="CF14"/>
  <c r="BL14"/>
  <c r="DV42"/>
  <c r="S37" i="56"/>
  <c r="BY42" i="1"/>
  <c r="EM42" s="1"/>
  <c r="DV30"/>
  <c r="S25" i="56"/>
  <c r="BY30" i="1"/>
  <c r="EM30" s="1"/>
  <c r="DQ40"/>
  <c r="N35" i="56"/>
  <c r="AZ40" i="1"/>
  <c r="EH40" s="1"/>
  <c r="DB39"/>
  <c r="CR46"/>
  <c r="CS41"/>
  <c r="DC39"/>
  <c r="FA33"/>
  <c r="DC33"/>
  <c r="DC38"/>
  <c r="DB31"/>
  <c r="EZ31"/>
  <c r="CW26"/>
  <c r="CW22"/>
  <c r="DE26"/>
  <c r="CW12"/>
  <c r="CW17"/>
  <c r="CY12"/>
  <c r="FC16"/>
  <c r="DE16"/>
  <c r="A20" i="73"/>
  <c r="L20"/>
  <c r="N20" s="1"/>
  <c r="A23" i="57"/>
  <c r="M23"/>
  <c r="A49"/>
  <c r="M49"/>
  <c r="DN41" i="1"/>
  <c r="K36" i="56"/>
  <c r="AK41" i="1"/>
  <c r="EE41" s="1"/>
  <c r="DK44"/>
  <c r="H39" i="56"/>
  <c r="V44" i="1"/>
  <c r="EB44" s="1"/>
  <c r="DK16"/>
  <c r="H11" i="56"/>
  <c r="V16" i="1"/>
  <c r="EB16" s="1"/>
  <c r="DT13"/>
  <c r="Q8" i="56"/>
  <c r="BO13" i="1"/>
  <c r="EK13" s="1"/>
  <c r="DT38"/>
  <c r="A38" i="57"/>
  <c r="M38"/>
  <c r="M41"/>
  <c r="A41"/>
  <c r="A40"/>
  <c r="M40"/>
  <c r="A26" i="59"/>
  <c r="L26"/>
  <c r="N26" s="1"/>
  <c r="A37"/>
  <c r="L37"/>
  <c r="N37" s="1"/>
  <c r="A21"/>
  <c r="L21"/>
  <c r="N21" s="1"/>
  <c r="O21" s="1"/>
  <c r="A50"/>
  <c r="L50"/>
  <c r="O50"/>
  <c r="N50"/>
  <c r="N28"/>
  <c r="O28" s="1"/>
  <c r="A28"/>
  <c r="L28"/>
  <c r="A20"/>
  <c r="L20"/>
  <c r="N20" s="1"/>
  <c r="O20" s="1"/>
  <c r="A40"/>
  <c r="L40"/>
  <c r="BP40" i="1" s="1"/>
  <c r="N43" i="59"/>
  <c r="L43"/>
  <c r="A43"/>
  <c r="O43"/>
  <c r="L27"/>
  <c r="N27" s="1"/>
  <c r="A27"/>
  <c r="BP15" i="1"/>
  <c r="BP14"/>
  <c r="BR15"/>
  <c r="DD8"/>
  <c r="DU8"/>
  <c r="EL8"/>
  <c r="FB8"/>
  <c r="BP12"/>
  <c r="BP20"/>
  <c r="BP23"/>
  <c r="BP28"/>
  <c r="BP32"/>
  <c r="BP19"/>
  <c r="BP31"/>
  <c r="BP35"/>
  <c r="BP29"/>
  <c r="BP36"/>
  <c r="BR41"/>
  <c r="BP43"/>
  <c r="BR45"/>
  <c r="BP47"/>
  <c r="BR49"/>
  <c r="BP51"/>
  <c r="BR42"/>
  <c r="BP44"/>
  <c r="BR46"/>
  <c r="BP48"/>
  <c r="BR50"/>
  <c r="BP41"/>
  <c r="BR43"/>
  <c r="BR44"/>
  <c r="BP45"/>
  <c r="BR47"/>
  <c r="FB47" s="1"/>
  <c r="BR48"/>
  <c r="BP49"/>
  <c r="BR51"/>
  <c r="BP42"/>
  <c r="BP46"/>
  <c r="BP50"/>
  <c r="R6" i="56"/>
  <c r="A29" i="72"/>
  <c r="L29"/>
  <c r="N29" s="1"/>
  <c r="A50"/>
  <c r="L50"/>
  <c r="N50"/>
  <c r="O50"/>
  <c r="A18"/>
  <c r="L18"/>
  <c r="N18" s="1"/>
  <c r="O49"/>
  <c r="L49"/>
  <c r="A49"/>
  <c r="N49"/>
  <c r="L17"/>
  <c r="N17" s="1"/>
  <c r="O17" s="1"/>
  <c r="A17"/>
  <c r="A22"/>
  <c r="L22"/>
  <c r="M22" i="1" s="1"/>
  <c r="A40" i="72"/>
  <c r="L40"/>
  <c r="N40" s="1"/>
  <c r="A24"/>
  <c r="L24"/>
  <c r="N24" s="1"/>
  <c r="N43"/>
  <c r="A43"/>
  <c r="L43"/>
  <c r="O43"/>
  <c r="A27"/>
  <c r="L27"/>
  <c r="M27" i="1" s="1"/>
  <c r="M12"/>
  <c r="M15"/>
  <c r="CS8"/>
  <c r="DJ8"/>
  <c r="EA8"/>
  <c r="EQ8"/>
  <c r="M13"/>
  <c r="M18"/>
  <c r="M21"/>
  <c r="M25"/>
  <c r="M26"/>
  <c r="O30"/>
  <c r="M36"/>
  <c r="M31"/>
  <c r="M39"/>
  <c r="M30"/>
  <c r="M37"/>
  <c r="O41"/>
  <c r="O42"/>
  <c r="M44"/>
  <c r="O46"/>
  <c r="EQ46" s="1"/>
  <c r="M48"/>
  <c r="O50"/>
  <c r="O43"/>
  <c r="M45"/>
  <c r="O47"/>
  <c r="M49"/>
  <c r="O51"/>
  <c r="M41"/>
  <c r="M43"/>
  <c r="O44"/>
  <c r="M47"/>
  <c r="O48"/>
  <c r="M51"/>
  <c r="M42"/>
  <c r="M46"/>
  <c r="M50"/>
  <c r="G6" i="56"/>
  <c r="O45" i="1"/>
  <c r="O49"/>
  <c r="A46" i="67"/>
  <c r="L46"/>
  <c r="N46"/>
  <c r="O46"/>
  <c r="A17"/>
  <c r="N17"/>
  <c r="L17"/>
  <c r="O17"/>
  <c r="A50"/>
  <c r="L50"/>
  <c r="O50"/>
  <c r="N50"/>
  <c r="L21"/>
  <c r="O21"/>
  <c r="A21"/>
  <c r="N21"/>
  <c r="O44"/>
  <c r="A44"/>
  <c r="N44"/>
  <c r="L44"/>
  <c r="A38"/>
  <c r="L38"/>
  <c r="O38"/>
  <c r="N38"/>
  <c r="O29"/>
  <c r="A29"/>
  <c r="N29"/>
  <c r="L29"/>
  <c r="N39"/>
  <c r="A39"/>
  <c r="O39"/>
  <c r="L39"/>
  <c r="N23"/>
  <c r="A23"/>
  <c r="O23"/>
  <c r="L23"/>
  <c r="DA45" i="1"/>
  <c r="DR45"/>
  <c r="O40" i="56"/>
  <c r="A28" i="73"/>
  <c r="L28"/>
  <c r="N28" s="1"/>
  <c r="A47" i="57"/>
  <c r="M47"/>
  <c r="M13"/>
  <c r="A13"/>
  <c r="A36"/>
  <c r="M36"/>
  <c r="DL41" i="1"/>
  <c r="I36" i="56"/>
  <c r="AA41" i="1"/>
  <c r="EC41" s="1"/>
  <c r="DL51"/>
  <c r="I42" i="56"/>
  <c r="AA51" i="1"/>
  <c r="EC51" s="1"/>
  <c r="DL43"/>
  <c r="I38" i="56"/>
  <c r="AA43" i="1"/>
  <c r="EC43" s="1"/>
  <c r="A30" i="73"/>
  <c r="L30"/>
  <c r="H30" i="1" s="1"/>
  <c r="DS16"/>
  <c r="P11" i="56"/>
  <c r="DV35" i="1"/>
  <c r="S30" i="56"/>
  <c r="BY35" i="1"/>
  <c r="EM35" s="1"/>
  <c r="DV48"/>
  <c r="BY48"/>
  <c r="EM48" s="1"/>
  <c r="DV43"/>
  <c r="S38" i="56"/>
  <c r="BY43" i="1"/>
  <c r="EM43" s="1"/>
  <c r="DV40"/>
  <c r="S35" i="56"/>
  <c r="BY40" i="1"/>
  <c r="EM40" s="1"/>
  <c r="DV23"/>
  <c r="S18" i="56"/>
  <c r="BY23" i="1"/>
  <c r="EM23" s="1"/>
  <c r="DV33"/>
  <c r="S28" i="56"/>
  <c r="BY33" i="1"/>
  <c r="EM33" s="1"/>
  <c r="DV25"/>
  <c r="S20" i="56"/>
  <c r="BY25" i="1"/>
  <c r="EM25" s="1"/>
  <c r="DV26"/>
  <c r="S21" i="56"/>
  <c r="BY26" i="1"/>
  <c r="EM26" s="1"/>
  <c r="DV22"/>
  <c r="S17" i="56"/>
  <c r="BY22" i="1"/>
  <c r="EM22" s="1"/>
  <c r="DV14"/>
  <c r="S9" i="56"/>
  <c r="BY14" i="1"/>
  <c r="EM14" s="1"/>
  <c r="DV20"/>
  <c r="S15" i="56"/>
  <c r="BY20" i="1"/>
  <c r="EM20" s="1"/>
  <c r="DV13"/>
  <c r="S8" i="56"/>
  <c r="BY13" i="1"/>
  <c r="EM13" s="1"/>
  <c r="DT14"/>
  <c r="Q9" i="56"/>
  <c r="BO14" i="1"/>
  <c r="EK14" s="1"/>
  <c r="DQ36"/>
  <c r="N31" i="56"/>
  <c r="AZ36" i="1"/>
  <c r="EH36" s="1"/>
  <c r="AZ39"/>
  <c r="EH39" s="1"/>
  <c r="DQ31"/>
  <c r="DQ20"/>
  <c r="N15" i="56"/>
  <c r="AZ20" i="1"/>
  <c r="EH20" s="1"/>
  <c r="AZ13"/>
  <c r="EH13" s="1"/>
  <c r="BJ49"/>
  <c r="EJ49" s="1"/>
  <c r="H47"/>
  <c r="AM42"/>
  <c r="H51"/>
  <c r="AM46"/>
  <c r="I42"/>
  <c r="AW46"/>
  <c r="BG41"/>
  <c r="N36"/>
  <c r="BL48"/>
  <c r="H43"/>
  <c r="AM49"/>
  <c r="AW45"/>
  <c r="I45"/>
  <c r="S41"/>
  <c r="X36"/>
  <c r="AH50"/>
  <c r="BV49"/>
  <c r="BQ48"/>
  <c r="X46"/>
  <c r="BL45"/>
  <c r="BG44"/>
  <c r="N42"/>
  <c r="H41"/>
  <c r="AH37"/>
  <c r="AH49"/>
  <c r="AR45"/>
  <c r="H42"/>
  <c r="S40"/>
  <c r="AW33"/>
  <c r="BQ51"/>
  <c r="H49"/>
  <c r="AH48"/>
  <c r="N48"/>
  <c r="BV47"/>
  <c r="J47"/>
  <c r="DI47" s="1"/>
  <c r="AM44"/>
  <c r="S44"/>
  <c r="CA43"/>
  <c r="BG43"/>
  <c r="H39"/>
  <c r="X37"/>
  <c r="BG35"/>
  <c r="S37"/>
  <c r="AR36"/>
  <c r="S33"/>
  <c r="AM51"/>
  <c r="S51"/>
  <c r="CA50"/>
  <c r="BG50"/>
  <c r="AR47"/>
  <c r="X47"/>
  <c r="CF46"/>
  <c r="BL46"/>
  <c r="AW43"/>
  <c r="AC43"/>
  <c r="I43"/>
  <c r="BQ42"/>
  <c r="I41"/>
  <c r="BQ37"/>
  <c r="I38"/>
  <c r="AC37"/>
  <c r="AW36"/>
  <c r="BL35"/>
  <c r="BV32"/>
  <c r="AW30"/>
  <c r="I30"/>
  <c r="CF27"/>
  <c r="J35"/>
  <c r="BV33"/>
  <c r="BQ32"/>
  <c r="X30"/>
  <c r="BL29"/>
  <c r="BG28"/>
  <c r="BQ22"/>
  <c r="AR33"/>
  <c r="N29"/>
  <c r="AW39"/>
  <c r="I39"/>
  <c r="BQ38"/>
  <c r="AH35"/>
  <c r="N35"/>
  <c r="BV34"/>
  <c r="AM31"/>
  <c r="S31"/>
  <c r="BG30"/>
  <c r="AR32"/>
  <c r="X32"/>
  <c r="BL31"/>
  <c r="AW28"/>
  <c r="I28"/>
  <c r="AW25"/>
  <c r="J24"/>
  <c r="L24" s="1"/>
  <c r="DZ24" s="1"/>
  <c r="N25"/>
  <c r="X19"/>
  <c r="AM26"/>
  <c r="S26"/>
  <c r="BG25"/>
  <c r="BL22"/>
  <c r="BL20"/>
  <c r="I19"/>
  <c r="BL15"/>
  <c r="AM27"/>
  <c r="S27"/>
  <c r="BG26"/>
  <c r="X23"/>
  <c r="AW21"/>
  <c r="I21"/>
  <c r="BG18"/>
  <c r="AM24"/>
  <c r="S24"/>
  <c r="BG23"/>
  <c r="AM19"/>
  <c r="AW20"/>
  <c r="AC20"/>
  <c r="I20"/>
  <c r="BQ19"/>
  <c r="AW16"/>
  <c r="S12"/>
  <c r="AM17"/>
  <c r="S17"/>
  <c r="X16"/>
  <c r="H13"/>
  <c r="X22"/>
  <c r="BL21"/>
  <c r="AW18"/>
  <c r="I18"/>
  <c r="BQ17"/>
  <c r="AM16"/>
  <c r="AC12"/>
  <c r="BG16"/>
  <c r="AR13"/>
  <c r="X13"/>
  <c r="BL12"/>
  <c r="AW14"/>
  <c r="I14"/>
  <c r="BQ13"/>
  <c r="H16"/>
  <c r="AH15"/>
  <c r="N15"/>
  <c r="BV14"/>
  <c r="FD29" l="1"/>
  <c r="DF29"/>
  <c r="O36" i="73"/>
  <c r="J36" i="1"/>
  <c r="FE42"/>
  <c r="DG38"/>
  <c r="N27" i="52"/>
  <c r="O27"/>
  <c r="L27"/>
  <c r="A27"/>
  <c r="L18" i="69"/>
  <c r="N18"/>
  <c r="O18" s="1"/>
  <c r="L31"/>
  <c r="AB31" i="1" s="1"/>
  <c r="A31" i="69"/>
  <c r="L20"/>
  <c r="AB20" i="1" s="1"/>
  <c r="A20" i="69"/>
  <c r="L30"/>
  <c r="N30"/>
  <c r="L14"/>
  <c r="N14" s="1"/>
  <c r="A14"/>
  <c r="O43"/>
  <c r="L43"/>
  <c r="A43"/>
  <c r="N43"/>
  <c r="H56" i="66"/>
  <c r="H57"/>
  <c r="H55"/>
  <c r="F53"/>
  <c r="H54"/>
  <c r="N12"/>
  <c r="L12"/>
  <c r="J58"/>
  <c r="J54"/>
  <c r="AR18" i="1"/>
  <c r="O12" i="66"/>
  <c r="H59"/>
  <c r="A12"/>
  <c r="H60"/>
  <c r="H61"/>
  <c r="H58"/>
  <c r="A22"/>
  <c r="N22"/>
  <c r="L22"/>
  <c r="O22"/>
  <c r="L40"/>
  <c r="N40"/>
  <c r="O40"/>
  <c r="A40"/>
  <c r="L16"/>
  <c r="N16"/>
  <c r="O16"/>
  <c r="A16"/>
  <c r="A47"/>
  <c r="O47"/>
  <c r="N47"/>
  <c r="L47"/>
  <c r="A14"/>
  <c r="O14"/>
  <c r="N14"/>
  <c r="L14"/>
  <c r="N37"/>
  <c r="O37"/>
  <c r="A37"/>
  <c r="L37"/>
  <c r="A23"/>
  <c r="L23"/>
  <c r="N23"/>
  <c r="O23"/>
  <c r="O45"/>
  <c r="L45"/>
  <c r="A45"/>
  <c r="N45"/>
  <c r="O24"/>
  <c r="L24"/>
  <c r="N24"/>
  <c r="A24"/>
  <c r="O29"/>
  <c r="L29"/>
  <c r="N29"/>
  <c r="A29"/>
  <c r="N12" i="69"/>
  <c r="L12"/>
  <c r="AB12" i="1" s="1"/>
  <c r="A22" i="69"/>
  <c r="A12"/>
  <c r="A49"/>
  <c r="N49"/>
  <c r="O49"/>
  <c r="L49"/>
  <c r="N26"/>
  <c r="O26" s="1"/>
  <c r="L26"/>
  <c r="AB26" i="1" s="1"/>
  <c r="A26" i="69"/>
  <c r="L13"/>
  <c r="A13"/>
  <c r="L17" i="48"/>
  <c r="A17"/>
  <c r="O17"/>
  <c r="N17"/>
  <c r="A23"/>
  <c r="L23"/>
  <c r="O23"/>
  <c r="N23"/>
  <c r="A27"/>
  <c r="L27"/>
  <c r="O27"/>
  <c r="N27"/>
  <c r="L34"/>
  <c r="N34"/>
  <c r="O34"/>
  <c r="A34"/>
  <c r="L19"/>
  <c r="A19"/>
  <c r="O19"/>
  <c r="N19"/>
  <c r="O20" i="66"/>
  <c r="L20"/>
  <c r="A20"/>
  <c r="N20"/>
  <c r="L32"/>
  <c r="N32"/>
  <c r="O32"/>
  <c r="A32"/>
  <c r="O34"/>
  <c r="A34"/>
  <c r="L34"/>
  <c r="N34"/>
  <c r="L17"/>
  <c r="A17"/>
  <c r="N17"/>
  <c r="O17"/>
  <c r="O19"/>
  <c r="L19"/>
  <c r="A19"/>
  <c r="N19"/>
  <c r="N36"/>
  <c r="A36"/>
  <c r="L36"/>
  <c r="O36"/>
  <c r="L48"/>
  <c r="N48"/>
  <c r="O48"/>
  <c r="A48"/>
  <c r="DR49" i="1"/>
  <c r="DA49"/>
  <c r="A49" i="52"/>
  <c r="N49"/>
  <c r="L49"/>
  <c r="O49"/>
  <c r="O36"/>
  <c r="N36"/>
  <c r="L36"/>
  <c r="A36"/>
  <c r="DW8" i="1"/>
  <c r="EN8"/>
  <c r="BZ27"/>
  <c r="BZ29"/>
  <c r="CB46"/>
  <c r="CB13"/>
  <c r="BZ24"/>
  <c r="CB33"/>
  <c r="BZ51"/>
  <c r="T6" i="56"/>
  <c r="BZ26" i="1"/>
  <c r="CB43"/>
  <c r="CB19"/>
  <c r="CB35"/>
  <c r="CB17"/>
  <c r="BZ49"/>
  <c r="CB41"/>
  <c r="CB15"/>
  <c r="BZ36"/>
  <c r="BZ35"/>
  <c r="CB26"/>
  <c r="BZ15"/>
  <c r="CB50"/>
  <c r="BZ33"/>
  <c r="BZ22"/>
  <c r="CB12"/>
  <c r="BZ14"/>
  <c r="CB42"/>
  <c r="CB28"/>
  <c r="CB25"/>
  <c r="CB36"/>
  <c r="BZ37"/>
  <c r="CB29"/>
  <c r="BZ23"/>
  <c r="BZ48"/>
  <c r="CB32"/>
  <c r="BZ12"/>
  <c r="FD8"/>
  <c r="CB47"/>
  <c r="CB38"/>
  <c r="BZ28"/>
  <c r="CB14"/>
  <c r="BZ41"/>
  <c r="BZ34"/>
  <c r="CB24"/>
  <c r="BZ13"/>
  <c r="BZ45"/>
  <c r="CB45"/>
  <c r="CB37"/>
  <c r="CB21"/>
  <c r="CB20"/>
  <c r="BZ43"/>
  <c r="CB18"/>
  <c r="CB40"/>
  <c r="BZ19"/>
  <c r="CB49"/>
  <c r="CB22"/>
  <c r="BZ40"/>
  <c r="BZ30"/>
  <c r="BZ16"/>
  <c r="CB44"/>
  <c r="CB27"/>
  <c r="BZ46"/>
  <c r="CB23"/>
  <c r="CB48"/>
  <c r="CB30"/>
  <c r="BZ38"/>
  <c r="BZ25"/>
  <c r="CB34"/>
  <c r="BZ18"/>
  <c r="BZ47"/>
  <c r="BZ20"/>
  <c r="CB39"/>
  <c r="BZ17"/>
  <c r="CB51"/>
  <c r="CB31"/>
  <c r="CB16"/>
  <c r="DF8"/>
  <c r="BZ31"/>
  <c r="BZ21"/>
  <c r="BZ32"/>
  <c r="BZ42"/>
  <c r="BZ39"/>
  <c r="BZ50"/>
  <c r="BZ44"/>
  <c r="A15" i="69"/>
  <c r="L15"/>
  <c r="N15" s="1"/>
  <c r="O15" s="1"/>
  <c r="A44"/>
  <c r="N44"/>
  <c r="O44"/>
  <c r="L44"/>
  <c r="L39"/>
  <c r="N39" s="1"/>
  <c r="H58" i="48"/>
  <c r="O12"/>
  <c r="H57"/>
  <c r="H54"/>
  <c r="N12"/>
  <c r="H59"/>
  <c r="A12"/>
  <c r="H56"/>
  <c r="J54"/>
  <c r="H60"/>
  <c r="J58"/>
  <c r="L12"/>
  <c r="H55"/>
  <c r="F53"/>
  <c r="H61"/>
  <c r="A35"/>
  <c r="L35"/>
  <c r="N35"/>
  <c r="O35"/>
  <c r="A44"/>
  <c r="N44"/>
  <c r="O44"/>
  <c r="L44"/>
  <c r="O20"/>
  <c r="N20"/>
  <c r="A20"/>
  <c r="L20"/>
  <c r="N33"/>
  <c r="O33"/>
  <c r="A33"/>
  <c r="L33"/>
  <c r="A41"/>
  <c r="L41"/>
  <c r="N41"/>
  <c r="O41"/>
  <c r="L30"/>
  <c r="N30"/>
  <c r="A30"/>
  <c r="O30"/>
  <c r="A51"/>
  <c r="N51"/>
  <c r="O51"/>
  <c r="L51"/>
  <c r="O36"/>
  <c r="N36"/>
  <c r="L36"/>
  <c r="A36"/>
  <c r="O25"/>
  <c r="L25"/>
  <c r="N25"/>
  <c r="A25"/>
  <c r="EO8" i="1"/>
  <c r="CG12"/>
  <c r="CG14"/>
  <c r="CE17"/>
  <c r="CE20"/>
  <c r="CE24"/>
  <c r="CG25"/>
  <c r="CE26"/>
  <c r="CG30"/>
  <c r="CG29"/>
  <c r="CG37"/>
  <c r="CE25"/>
  <c r="CG41"/>
  <c r="CG49"/>
  <c r="CE36"/>
  <c r="CG35"/>
  <c r="CG46"/>
  <c r="CG38"/>
  <c r="FE38" s="1"/>
  <c r="CG43"/>
  <c r="CG48"/>
  <c r="CE46"/>
  <c r="DX8"/>
  <c r="CE15"/>
  <c r="CG15"/>
  <c r="CG20"/>
  <c r="CG18"/>
  <c r="CG21"/>
  <c r="CE23"/>
  <c r="CG24"/>
  <c r="CE28"/>
  <c r="CG27"/>
  <c r="CE35"/>
  <c r="CE34"/>
  <c r="CG40"/>
  <c r="CE47"/>
  <c r="CG32"/>
  <c r="CE33"/>
  <c r="CE44"/>
  <c r="CE37"/>
  <c r="CE41"/>
  <c r="CG47"/>
  <c r="CE50"/>
  <c r="FE8"/>
  <c r="CE16"/>
  <c r="CG22"/>
  <c r="CE27"/>
  <c r="CE32"/>
  <c r="CE39"/>
  <c r="CE43"/>
  <c r="CE29"/>
  <c r="CE48"/>
  <c r="CG44"/>
  <c r="U6" i="56"/>
  <c r="CE30" i="1"/>
  <c r="CE49"/>
  <c r="CG13"/>
  <c r="CE18"/>
  <c r="CE19"/>
  <c r="CG17"/>
  <c r="CG16"/>
  <c r="CG34"/>
  <c r="CG45"/>
  <c r="CG31"/>
  <c r="CG50"/>
  <c r="CE45"/>
  <c r="CE42"/>
  <c r="DG8"/>
  <c r="CE13"/>
  <c r="CE12"/>
  <c r="CE21"/>
  <c r="CG23"/>
  <c r="CG33"/>
  <c r="CG36"/>
  <c r="CG28"/>
  <c r="CG42"/>
  <c r="CE40"/>
  <c r="CG51"/>
  <c r="CE14"/>
  <c r="CG19"/>
  <c r="CG26"/>
  <c r="CE22"/>
  <c r="CE31"/>
  <c r="CE51"/>
  <c r="CE38"/>
  <c r="CG39"/>
  <c r="A31" i="66"/>
  <c r="O31"/>
  <c r="L31"/>
  <c r="N31"/>
  <c r="L15"/>
  <c r="N15"/>
  <c r="O15"/>
  <c r="A15"/>
  <c r="L44"/>
  <c r="N44"/>
  <c r="O44"/>
  <c r="A44"/>
  <c r="A38"/>
  <c r="N38"/>
  <c r="O38"/>
  <c r="L38"/>
  <c r="O21"/>
  <c r="N21"/>
  <c r="L21"/>
  <c r="A21"/>
  <c r="N27"/>
  <c r="L27"/>
  <c r="A27"/>
  <c r="O27"/>
  <c r="A46"/>
  <c r="O46"/>
  <c r="N46"/>
  <c r="L46"/>
  <c r="L41"/>
  <c r="A41"/>
  <c r="O41"/>
  <c r="N41"/>
  <c r="L42"/>
  <c r="N42"/>
  <c r="A42"/>
  <c r="O42"/>
  <c r="O13"/>
  <c r="A13"/>
  <c r="L13"/>
  <c r="N13"/>
  <c r="P36" i="56"/>
  <c r="DS41" i="1"/>
  <c r="ES21"/>
  <c r="AC14"/>
  <c r="CA22"/>
  <c r="FD22" s="1"/>
  <c r="CA26"/>
  <c r="FD26" s="1"/>
  <c r="AC28"/>
  <c r="DQ28"/>
  <c r="M28"/>
  <c r="M20"/>
  <c r="BP18"/>
  <c r="EV50"/>
  <c r="CA17"/>
  <c r="FD17" s="1"/>
  <c r="AC17"/>
  <c r="AC24"/>
  <c r="AC21"/>
  <c r="AR35"/>
  <c r="CY35" s="1"/>
  <c r="N34" i="69"/>
  <c r="AD34" i="1" s="1"/>
  <c r="N30" i="59"/>
  <c r="O30" s="1"/>
  <c r="N22"/>
  <c r="O22" s="1"/>
  <c r="K20" i="56"/>
  <c r="DN34" i="1"/>
  <c r="K21" i="56"/>
  <c r="CU39" i="1"/>
  <c r="DE27"/>
  <c r="F38" i="56"/>
  <c r="N20"/>
  <c r="CA14" i="1"/>
  <c r="CF16"/>
  <c r="DG16" s="1"/>
  <c r="AR27"/>
  <c r="CY27" s="1"/>
  <c r="CF22"/>
  <c r="AR26"/>
  <c r="CF37"/>
  <c r="FE37" s="1"/>
  <c r="F57" i="68"/>
  <c r="V39" i="1"/>
  <c r="EB39" s="1"/>
  <c r="F60" i="65"/>
  <c r="AD18" i="1"/>
  <c r="CA21"/>
  <c r="AC35"/>
  <c r="CV35" s="1"/>
  <c r="CA24"/>
  <c r="CA37"/>
  <c r="AB15"/>
  <c r="AD36"/>
  <c r="O48" i="69"/>
  <c r="AD29" i="1"/>
  <c r="AF29" s="1"/>
  <c r="ED29" s="1"/>
  <c r="CA31"/>
  <c r="AD33"/>
  <c r="CF12"/>
  <c r="CA16"/>
  <c r="FD16" s="1"/>
  <c r="CF21"/>
  <c r="DG21" s="1"/>
  <c r="CF15"/>
  <c r="CF31"/>
  <c r="J34"/>
  <c r="L34" s="1"/>
  <c r="DZ34" s="1"/>
  <c r="H36"/>
  <c r="CF39"/>
  <c r="CA39"/>
  <c r="AR40"/>
  <c r="EW40" s="1"/>
  <c r="DQ13"/>
  <c r="AZ31"/>
  <c r="EH31" s="1"/>
  <c r="N23" i="56"/>
  <c r="DQ39" i="1"/>
  <c r="O25"/>
  <c r="G20" i="56" s="1"/>
  <c r="M17" i="1"/>
  <c r="N27" i="72"/>
  <c r="O27" i="1" s="1"/>
  <c r="BP24"/>
  <c r="Q33" i="56"/>
  <c r="EU24" i="1"/>
  <c r="CW27"/>
  <c r="EU26"/>
  <c r="FE41"/>
  <c r="AR15"/>
  <c r="H14"/>
  <c r="CF18"/>
  <c r="DG18" s="1"/>
  <c r="AC27"/>
  <c r="CF20"/>
  <c r="AC26"/>
  <c r="AC31"/>
  <c r="CF29"/>
  <c r="FE29" s="1"/>
  <c r="AR19"/>
  <c r="CA36"/>
  <c r="CF36"/>
  <c r="FE36" s="1"/>
  <c r="CA35"/>
  <c r="DF35" s="1"/>
  <c r="BJ28"/>
  <c r="EJ28" s="1"/>
  <c r="N19" i="56"/>
  <c r="N32"/>
  <c r="DQ45" i="1"/>
  <c r="K16" i="56"/>
  <c r="K29"/>
  <c r="P27"/>
  <c r="N33" i="59"/>
  <c r="O33" s="1"/>
  <c r="DR46" i="1"/>
  <c r="V32"/>
  <c r="EB32" s="1"/>
  <c r="K19" i="56"/>
  <c r="K43" s="1"/>
  <c r="DN17" i="1"/>
  <c r="DN32"/>
  <c r="DN48"/>
  <c r="DC13"/>
  <c r="CW19"/>
  <c r="EU33"/>
  <c r="EZ32"/>
  <c r="DG42"/>
  <c r="CY43"/>
  <c r="EU51"/>
  <c r="CW36"/>
  <c r="AR16"/>
  <c r="EW16" s="1"/>
  <c r="CF23"/>
  <c r="FE23" s="1"/>
  <c r="CA18"/>
  <c r="AC23"/>
  <c r="H29"/>
  <c r="CF30"/>
  <c r="FE30" s="1"/>
  <c r="CA34"/>
  <c r="CF32"/>
  <c r="F61" i="68"/>
  <c r="F54"/>
  <c r="DQ12" i="1"/>
  <c r="N25" i="56"/>
  <c r="DQ43" i="1"/>
  <c r="DS51"/>
  <c r="K33" i="56"/>
  <c r="EX15" i="1"/>
  <c r="EZ12"/>
  <c r="ES28"/>
  <c r="AZ16"/>
  <c r="EH16" s="1"/>
  <c r="DQ19"/>
  <c r="AD15"/>
  <c r="J10" i="56" s="1"/>
  <c r="DA48" i="1"/>
  <c r="T22"/>
  <c r="ER22" s="1"/>
  <c r="N18" i="61"/>
  <c r="H23" i="56"/>
  <c r="O30" i="69"/>
  <c r="O36" i="56"/>
  <c r="K22"/>
  <c r="DN33" i="1"/>
  <c r="K42" i="56"/>
  <c r="DN45" i="1"/>
  <c r="BJ42"/>
  <c r="EJ42" s="1"/>
  <c r="DR29"/>
  <c r="O33" i="69"/>
  <c r="F55" i="65"/>
  <c r="F59"/>
  <c r="DK27" i="1"/>
  <c r="O23" i="69"/>
  <c r="BM24" i="1"/>
  <c r="CA20"/>
  <c r="AC25"/>
  <c r="CV25" s="1"/>
  <c r="AR39"/>
  <c r="CA40"/>
  <c r="AR38"/>
  <c r="CF40"/>
  <c r="AB39"/>
  <c r="N40" i="69"/>
  <c r="O40" s="1"/>
  <c r="CF17" i="1"/>
  <c r="AR28"/>
  <c r="A38" i="69"/>
  <c r="R22" i="1"/>
  <c r="CA12"/>
  <c r="CF19"/>
  <c r="A34" i="69"/>
  <c r="A17"/>
  <c r="AB16" i="1"/>
  <c r="BM34"/>
  <c r="AB35"/>
  <c r="N48" i="69"/>
  <c r="O29"/>
  <c r="A32"/>
  <c r="W21" i="1"/>
  <c r="BH27"/>
  <c r="L47" i="69"/>
  <c r="N47"/>
  <c r="O47"/>
  <c r="A47"/>
  <c r="A40" i="48"/>
  <c r="N40"/>
  <c r="L40"/>
  <c r="O40"/>
  <c r="N29"/>
  <c r="O29"/>
  <c r="A29"/>
  <c r="L29"/>
  <c r="A43"/>
  <c r="N43"/>
  <c r="O43"/>
  <c r="L43"/>
  <c r="N38"/>
  <c r="A38"/>
  <c r="O38"/>
  <c r="L38"/>
  <c r="A31"/>
  <c r="N31"/>
  <c r="L31"/>
  <c r="O31"/>
  <c r="A28"/>
  <c r="N28"/>
  <c r="O28"/>
  <c r="L28"/>
  <c r="O37"/>
  <c r="N37"/>
  <c r="L37"/>
  <c r="A37"/>
  <c r="L46"/>
  <c r="N46"/>
  <c r="O46"/>
  <c r="A46"/>
  <c r="DA51" i="1"/>
  <c r="DR51"/>
  <c r="O42" i="56"/>
  <c r="A46" i="52"/>
  <c r="L46"/>
  <c r="N46"/>
  <c r="O46"/>
  <c r="H54"/>
  <c r="N12"/>
  <c r="O12"/>
  <c r="H59"/>
  <c r="H55"/>
  <c r="H58"/>
  <c r="H57"/>
  <c r="H60"/>
  <c r="J58"/>
  <c r="F53"/>
  <c r="A12"/>
  <c r="H61"/>
  <c r="L12"/>
  <c r="H56"/>
  <c r="J54"/>
  <c r="O17"/>
  <c r="N17"/>
  <c r="L17"/>
  <c r="A17"/>
  <c r="O50" i="69"/>
  <c r="L50"/>
  <c r="A50"/>
  <c r="N50"/>
  <c r="L24"/>
  <c r="N24" s="1"/>
  <c r="A50" i="48"/>
  <c r="N50"/>
  <c r="L50"/>
  <c r="O50"/>
  <c r="O22"/>
  <c r="L22"/>
  <c r="N22"/>
  <c r="A22"/>
  <c r="A24"/>
  <c r="N24"/>
  <c r="L24"/>
  <c r="O24"/>
  <c r="N42"/>
  <c r="L42"/>
  <c r="O42"/>
  <c r="A42"/>
  <c r="A47"/>
  <c r="L47"/>
  <c r="O47"/>
  <c r="N47"/>
  <c r="A33" i="66"/>
  <c r="N33"/>
  <c r="L33"/>
  <c r="O33"/>
  <c r="N25"/>
  <c r="O25"/>
  <c r="L25"/>
  <c r="A25"/>
  <c r="A28"/>
  <c r="O28"/>
  <c r="L28"/>
  <c r="N28"/>
  <c r="A33" i="52"/>
  <c r="N33"/>
  <c r="O33"/>
  <c r="L33"/>
  <c r="N43"/>
  <c r="L43"/>
  <c r="A43"/>
  <c r="O43"/>
  <c r="N42"/>
  <c r="O42"/>
  <c r="L42"/>
  <c r="A42"/>
  <c r="L19" i="69"/>
  <c r="A19"/>
  <c r="N46"/>
  <c r="L46"/>
  <c r="A46"/>
  <c r="O46"/>
  <c r="L27"/>
  <c r="N27" s="1"/>
  <c r="A27"/>
  <c r="L17"/>
  <c r="L42"/>
  <c r="O42"/>
  <c r="A42"/>
  <c r="N42"/>
  <c r="AB14" i="1"/>
  <c r="ED8"/>
  <c r="AB28"/>
  <c r="AD46"/>
  <c r="AD43"/>
  <c r="AD51"/>
  <c r="AD41"/>
  <c r="AB51"/>
  <c r="AD48"/>
  <c r="DM8"/>
  <c r="AB44"/>
  <c r="AB41"/>
  <c r="AB49"/>
  <c r="AB50"/>
  <c r="AD44"/>
  <c r="J6" i="56"/>
  <c r="AD22" i="1"/>
  <c r="AD50"/>
  <c r="AB46"/>
  <c r="AB43"/>
  <c r="ET8"/>
  <c r="AB48"/>
  <c r="AB42"/>
  <c r="AB47"/>
  <c r="AB18"/>
  <c r="AB30"/>
  <c r="AB45"/>
  <c r="AD45"/>
  <c r="AD49"/>
  <c r="AD47"/>
  <c r="ET47" s="1"/>
  <c r="AD42"/>
  <c r="CV8"/>
  <c r="A21" i="69"/>
  <c r="L21"/>
  <c r="N21" s="1"/>
  <c r="L45"/>
  <c r="A45"/>
  <c r="N45"/>
  <c r="O45"/>
  <c r="L41"/>
  <c r="O41"/>
  <c r="A41"/>
  <c r="N41"/>
  <c r="N21" i="48"/>
  <c r="O21"/>
  <c r="L21"/>
  <c r="A21"/>
  <c r="L16"/>
  <c r="A16"/>
  <c r="N16"/>
  <c r="O16"/>
  <c r="N45"/>
  <c r="O45"/>
  <c r="L45"/>
  <c r="A45"/>
  <c r="A18"/>
  <c r="L18"/>
  <c r="O18"/>
  <c r="N18"/>
  <c r="A48"/>
  <c r="N48"/>
  <c r="L48"/>
  <c r="O48"/>
  <c r="L15"/>
  <c r="A15"/>
  <c r="N15"/>
  <c r="O15"/>
  <c r="N26"/>
  <c r="A26"/>
  <c r="L26"/>
  <c r="O26"/>
  <c r="O32"/>
  <c r="N32"/>
  <c r="A32"/>
  <c r="L32"/>
  <c r="O49"/>
  <c r="L49"/>
  <c r="N49"/>
  <c r="A49"/>
  <c r="L13"/>
  <c r="A13"/>
  <c r="O13"/>
  <c r="N13"/>
  <c r="N14"/>
  <c r="A14"/>
  <c r="O14"/>
  <c r="L14"/>
  <c r="A39"/>
  <c r="N39"/>
  <c r="O39"/>
  <c r="L39"/>
  <c r="O18" i="66"/>
  <c r="A18"/>
  <c r="N18"/>
  <c r="L18"/>
  <c r="O35"/>
  <c r="N35"/>
  <c r="L35"/>
  <c r="A35"/>
  <c r="DP8" i="1"/>
  <c r="AS14"/>
  <c r="AS16"/>
  <c r="AS15"/>
  <c r="AQ16"/>
  <c r="AS20"/>
  <c r="AQ22"/>
  <c r="AS25"/>
  <c r="AS31"/>
  <c r="AS24"/>
  <c r="AS34"/>
  <c r="EW34" s="1"/>
  <c r="AS28"/>
  <c r="AQ26"/>
  <c r="AQ37"/>
  <c r="AQ44"/>
  <c r="AQ30"/>
  <c r="AS43"/>
  <c r="AS51"/>
  <c r="AQ43"/>
  <c r="AQ51"/>
  <c r="AS49"/>
  <c r="EW49" s="1"/>
  <c r="CY8"/>
  <c r="AQ12"/>
  <c r="AQ14"/>
  <c r="AS21"/>
  <c r="AQ15"/>
  <c r="AQ21"/>
  <c r="AQ20"/>
  <c r="AQ23"/>
  <c r="AQ29"/>
  <c r="AS22"/>
  <c r="AQ32"/>
  <c r="AQ40"/>
  <c r="AQ35"/>
  <c r="AQ34"/>
  <c r="AS42"/>
  <c r="AS50"/>
  <c r="AQ41"/>
  <c r="AQ49"/>
  <c r="AS35"/>
  <c r="AS48"/>
  <c r="AQ50"/>
  <c r="AS41"/>
  <c r="AS12"/>
  <c r="AQ13"/>
  <c r="AQ25"/>
  <c r="AS27"/>
  <c r="AS30"/>
  <c r="AS32"/>
  <c r="AS36"/>
  <c r="AQ39"/>
  <c r="AS40"/>
  <c r="AQ46"/>
  <c r="AS13"/>
  <c r="AQ18"/>
  <c r="AS23"/>
  <c r="AQ27"/>
  <c r="AQ28"/>
  <c r="AQ31"/>
  <c r="AQ38"/>
  <c r="AS37"/>
  <c r="AS39"/>
  <c r="AQ42"/>
  <c r="EG8"/>
  <c r="AS17"/>
  <c r="AQ17"/>
  <c r="AQ24"/>
  <c r="AQ33"/>
  <c r="AQ36"/>
  <c r="AS29"/>
  <c r="AS46"/>
  <c r="AQ45"/>
  <c r="AS44"/>
  <c r="M6" i="56"/>
  <c r="AS26" i="1"/>
  <c r="AQ48"/>
  <c r="AQ19"/>
  <c r="AS38"/>
  <c r="AQ47"/>
  <c r="EW8"/>
  <c r="AS18"/>
  <c r="AS47"/>
  <c r="AS19"/>
  <c r="AS33"/>
  <c r="AS45"/>
  <c r="L49" i="66"/>
  <c r="A49"/>
  <c r="N49"/>
  <c r="O49"/>
  <c r="O50"/>
  <c r="A50"/>
  <c r="N50"/>
  <c r="L50"/>
  <c r="O39"/>
  <c r="N39"/>
  <c r="L39"/>
  <c r="A39"/>
  <c r="A30"/>
  <c r="O30"/>
  <c r="N30"/>
  <c r="L30"/>
  <c r="L43"/>
  <c r="N43"/>
  <c r="A43"/>
  <c r="O43"/>
  <c r="O51"/>
  <c r="N51"/>
  <c r="L51"/>
  <c r="A51"/>
  <c r="O26"/>
  <c r="A26"/>
  <c r="N26"/>
  <c r="L26"/>
  <c r="DA43" i="1"/>
  <c r="O38" i="56"/>
  <c r="P39"/>
  <c r="DS44" i="1"/>
  <c r="EW14"/>
  <c r="AC18"/>
  <c r="CA25"/>
  <c r="FD25" s="1"/>
  <c r="CA30"/>
  <c r="N22" i="72"/>
  <c r="O22" s="1"/>
  <c r="EX29" i="1"/>
  <c r="CA19"/>
  <c r="DF19" s="1"/>
  <c r="AR30"/>
  <c r="EW30" s="1"/>
  <c r="DQ24"/>
  <c r="DQ37"/>
  <c r="AC38"/>
  <c r="ET38" s="1"/>
  <c r="BJ51"/>
  <c r="EJ51" s="1"/>
  <c r="N25" i="69"/>
  <c r="DN38" i="1"/>
  <c r="AB37"/>
  <c r="DK28"/>
  <c r="AD30"/>
  <c r="AD26"/>
  <c r="J21" i="56" s="1"/>
  <c r="DN51" i="1"/>
  <c r="DA29"/>
  <c r="O37" i="56"/>
  <c r="AD40" i="1"/>
  <c r="AF40" s="1"/>
  <c r="ED40" s="1"/>
  <c r="A39" i="69"/>
  <c r="AC15" i="1"/>
  <c r="CV15" s="1"/>
  <c r="ET49"/>
  <c r="AB34"/>
  <c r="N37" i="61"/>
  <c r="J54" s="1"/>
  <c r="A25" i="69"/>
  <c r="A36"/>
  <c r="AB29" i="1"/>
  <c r="AC36"/>
  <c r="AB40"/>
  <c r="CA23"/>
  <c r="AR23"/>
  <c r="EW23" s="1"/>
  <c r="AR25"/>
  <c r="CY25" s="1"/>
  <c r="AC39"/>
  <c r="CF28"/>
  <c r="CA33"/>
  <c r="DF33" s="1"/>
  <c r="AC40"/>
  <c r="ET40" s="1"/>
  <c r="M32"/>
  <c r="M14"/>
  <c r="BP17"/>
  <c r="BO38"/>
  <c r="EK38" s="1"/>
  <c r="CF34"/>
  <c r="CA38"/>
  <c r="CA28"/>
  <c r="FD28" s="1"/>
  <c r="AC30"/>
  <c r="AC33"/>
  <c r="DS45"/>
  <c r="EV47"/>
  <c r="FA51"/>
  <c r="CV49"/>
  <c r="CF26"/>
  <c r="AC19"/>
  <c r="CF25"/>
  <c r="DG25" s="1"/>
  <c r="AC32"/>
  <c r="CF33"/>
  <c r="AB23"/>
  <c r="F56" i="68"/>
  <c r="DY7" i="1"/>
  <c r="H27"/>
  <c r="H12"/>
  <c r="AD28"/>
  <c r="ET28" s="1"/>
  <c r="O15" i="56"/>
  <c r="BH38" i="1"/>
  <c r="F61" i="65"/>
  <c r="AD23" i="1"/>
  <c r="AF23" s="1"/>
  <c r="ED23" s="1"/>
  <c r="AR20"/>
  <c r="A18" i="69"/>
  <c r="AD38" i="1"/>
  <c r="A35" i="69"/>
  <c r="AR21" i="1"/>
  <c r="A37" i="69"/>
  <c r="AB38" i="1"/>
  <c r="CF13"/>
  <c r="CA15"/>
  <c r="A30" i="69"/>
  <c r="AB22" i="1"/>
  <c r="A29" i="69"/>
  <c r="CA27" i="1"/>
  <c r="BF40"/>
  <c r="BF33"/>
  <c r="O37" i="59"/>
  <c r="BR37" i="1"/>
  <c r="R32" i="56" s="1"/>
  <c r="J38" i="1"/>
  <c r="O38" i="73"/>
  <c r="O23" i="1"/>
  <c r="G18" i="56" s="1"/>
  <c r="O23" i="72"/>
  <c r="O35" i="59"/>
  <c r="BR35" i="1"/>
  <c r="O36" i="72"/>
  <c r="O36" i="1"/>
  <c r="G31" i="56" s="1"/>
  <c r="O36" i="59"/>
  <c r="BR36" i="1"/>
  <c r="J13"/>
  <c r="DI13" s="1"/>
  <c r="O13" i="73"/>
  <c r="O39" i="1"/>
  <c r="O39" i="72"/>
  <c r="O15" i="1"/>
  <c r="G10" i="56" s="1"/>
  <c r="O15" i="72"/>
  <c r="O22" i="73"/>
  <c r="J22" i="1"/>
  <c r="L22" s="1"/>
  <c r="DZ22" s="1"/>
  <c r="O31"/>
  <c r="Q31" s="1"/>
  <c r="EA31" s="1"/>
  <c r="O31" i="72"/>
  <c r="J14" i="1"/>
  <c r="L14" s="1"/>
  <c r="DZ14" s="1"/>
  <c r="O14" i="73"/>
  <c r="O20" i="72"/>
  <c r="O20" i="1"/>
  <c r="Q20" s="1"/>
  <c r="EA20" s="1"/>
  <c r="BR24"/>
  <c r="O24" i="59"/>
  <c r="J29" i="1"/>
  <c r="L29" s="1"/>
  <c r="DZ29" s="1"/>
  <c r="O29" i="73"/>
  <c r="O16" i="69"/>
  <c r="AD16" i="1"/>
  <c r="ET16"/>
  <c r="BH37"/>
  <c r="EZ37" s="1"/>
  <c r="O28" i="60"/>
  <c r="BM28" i="1"/>
  <c r="N12" i="71"/>
  <c r="J54" s="1"/>
  <c r="R12" i="1"/>
  <c r="BH21"/>
  <c r="O21" i="61"/>
  <c r="H38" i="1"/>
  <c r="F53" i="72"/>
  <c r="M35" i="1"/>
  <c r="M16"/>
  <c r="BP21"/>
  <c r="BP39"/>
  <c r="BP25"/>
  <c r="F53" i="59"/>
  <c r="BO30" i="1"/>
  <c r="EK30" s="1"/>
  <c r="CV16"/>
  <c r="CU21"/>
  <c r="FA32"/>
  <c r="EQ51"/>
  <c r="EX48"/>
  <c r="ER50"/>
  <c r="I7" i="56"/>
  <c r="F53" i="73"/>
  <c r="DK18" i="1"/>
  <c r="M29"/>
  <c r="M23"/>
  <c r="BP37"/>
  <c r="BP34"/>
  <c r="N40" i="59"/>
  <c r="O40" s="1"/>
  <c r="DK32" i="1"/>
  <c r="CY14"/>
  <c r="EV45"/>
  <c r="DR20"/>
  <c r="H13" i="56"/>
  <c r="BM25" i="1"/>
  <c r="BO25" s="1"/>
  <c r="EK25" s="1"/>
  <c r="AD35"/>
  <c r="ET35" s="1"/>
  <c r="O27" i="72"/>
  <c r="N21" i="73"/>
  <c r="O19" i="59"/>
  <c r="H27" i="56"/>
  <c r="L47" i="1"/>
  <c r="DZ47" s="1"/>
  <c r="N32" i="69"/>
  <c r="O24" i="72"/>
  <c r="O24" i="1"/>
  <c r="O29" i="72"/>
  <c r="O29" i="1"/>
  <c r="EQ29" s="1"/>
  <c r="J27"/>
  <c r="EP27" s="1"/>
  <c r="O27" i="73"/>
  <c r="O33" i="72"/>
  <c r="O33" i="1"/>
  <c r="BR39"/>
  <c r="O39" i="59"/>
  <c r="DI38" i="1"/>
  <c r="F33" i="56"/>
  <c r="L38" i="1"/>
  <c r="DZ38" s="1"/>
  <c r="DI23"/>
  <c r="F18" i="56"/>
  <c r="L23" i="1"/>
  <c r="DZ23" s="1"/>
  <c r="J37"/>
  <c r="O37" i="73"/>
  <c r="BR18" i="1"/>
  <c r="O18" i="59"/>
  <c r="O28" i="73"/>
  <c r="J28" i="1"/>
  <c r="DJ27"/>
  <c r="G22" i="56"/>
  <c r="Q27" i="1"/>
  <c r="EA27" s="1"/>
  <c r="O19"/>
  <c r="O19" i="72"/>
  <c r="DU19" i="1"/>
  <c r="R14" i="56"/>
  <c r="BT19" i="1"/>
  <c r="EL19" s="1"/>
  <c r="BR34"/>
  <c r="O34" i="59"/>
  <c r="DU13" i="1"/>
  <c r="R8" i="56"/>
  <c r="BT13" i="1"/>
  <c r="EL13" s="1"/>
  <c r="O25" i="59"/>
  <c r="BR25" i="1"/>
  <c r="O28"/>
  <c r="O28" i="72"/>
  <c r="DJ37" i="1"/>
  <c r="G32" i="56"/>
  <c r="Q37" i="1"/>
  <c r="EA37" s="1"/>
  <c r="O34"/>
  <c r="EQ34" s="1"/>
  <c r="O34" i="72"/>
  <c r="O12" i="59"/>
  <c r="BR12" i="1"/>
  <c r="O40" i="72"/>
  <c r="O40" i="1"/>
  <c r="O18" i="72"/>
  <c r="O18" i="1"/>
  <c r="BR27"/>
  <c r="O27" i="59"/>
  <c r="O26"/>
  <c r="BR26" i="1"/>
  <c r="DU29"/>
  <c r="R24" i="56"/>
  <c r="BT29" i="1"/>
  <c r="EL29" s="1"/>
  <c r="BR23"/>
  <c r="O23" i="59"/>
  <c r="J20" i="1"/>
  <c r="EP20" s="1"/>
  <c r="O20" i="73"/>
  <c r="O35" i="1"/>
  <c r="O35" i="72"/>
  <c r="O21"/>
  <c r="O21" i="1"/>
  <c r="O12" i="73"/>
  <c r="J12" i="1"/>
  <c r="ES22"/>
  <c r="CU22"/>
  <c r="CX17"/>
  <c r="EV17"/>
  <c r="EV19"/>
  <c r="CX19"/>
  <c r="CV39"/>
  <c r="DD37"/>
  <c r="FB37"/>
  <c r="EP43"/>
  <c r="CR43"/>
  <c r="DG46"/>
  <c r="FE46"/>
  <c r="DF50"/>
  <c r="FC47"/>
  <c r="DE47"/>
  <c r="EQ42"/>
  <c r="CS42"/>
  <c r="EV42"/>
  <c r="CX42"/>
  <c r="DJ45"/>
  <c r="G40" i="56"/>
  <c r="Q45" i="1"/>
  <c r="EA45" s="1"/>
  <c r="DJ44"/>
  <c r="G39" i="56"/>
  <c r="Q44" i="1"/>
  <c r="EA44" s="1"/>
  <c r="Q15"/>
  <c r="EA15" s="1"/>
  <c r="DU24"/>
  <c r="R19" i="56"/>
  <c r="BT24" i="1"/>
  <c r="EL24" s="1"/>
  <c r="DU15"/>
  <c r="R10" i="56"/>
  <c r="BT15" i="1"/>
  <c r="EL15" s="1"/>
  <c r="DF13"/>
  <c r="DB19"/>
  <c r="CS19"/>
  <c r="EQ19"/>
  <c r="EU23"/>
  <c r="CW23"/>
  <c r="DG34"/>
  <c r="FE34"/>
  <c r="CW29"/>
  <c r="EU29"/>
  <c r="CS40"/>
  <c r="DG45"/>
  <c r="CW40"/>
  <c r="EU40"/>
  <c r="DI44"/>
  <c r="F39" i="56"/>
  <c r="EZ49" i="1"/>
  <c r="DB49"/>
  <c r="O34" i="69"/>
  <c r="Y22" i="1"/>
  <c r="O22" i="70"/>
  <c r="DI17" i="1"/>
  <c r="F12" i="56"/>
  <c r="CS28" i="1"/>
  <c r="EQ28"/>
  <c r="CS38"/>
  <c r="EQ43"/>
  <c r="CS43"/>
  <c r="EP47"/>
  <c r="CR47"/>
  <c r="DG50"/>
  <c r="FE50"/>
  <c r="CR29"/>
  <c r="DI39"/>
  <c r="F34" i="56"/>
  <c r="O25" i="71"/>
  <c r="T25" i="1"/>
  <c r="DS34"/>
  <c r="P29" i="56"/>
  <c r="BJ34" i="1"/>
  <c r="EJ34" s="1"/>
  <c r="EQ37"/>
  <c r="CS37"/>
  <c r="DG12"/>
  <c r="CT17"/>
  <c r="ER17"/>
  <c r="DC31"/>
  <c r="FA31"/>
  <c r="DI35"/>
  <c r="F30" i="56"/>
  <c r="CZ36" i="1"/>
  <c r="EX36"/>
  <c r="ES36"/>
  <c r="CU36"/>
  <c r="DJ51"/>
  <c r="G42" i="56"/>
  <c r="Q51" i="1"/>
  <c r="EA51" s="1"/>
  <c r="DJ43"/>
  <c r="G38" i="56"/>
  <c r="Q43" i="1"/>
  <c r="EA43" s="1"/>
  <c r="DJ41"/>
  <c r="G36" i="56"/>
  <c r="Q41" i="1"/>
  <c r="EA41" s="1"/>
  <c r="DJ30"/>
  <c r="G25" i="56"/>
  <c r="Q30" i="1"/>
  <c r="EA30" s="1"/>
  <c r="DJ20"/>
  <c r="DU45"/>
  <c r="R40" i="56"/>
  <c r="BT45" i="1"/>
  <c r="EL45" s="1"/>
  <c r="FB15"/>
  <c r="DD15"/>
  <c r="EV20"/>
  <c r="CX20"/>
  <c r="DD17"/>
  <c r="CU16"/>
  <c r="ES16"/>
  <c r="CZ20"/>
  <c r="EX20"/>
  <c r="CU23"/>
  <c r="ES23"/>
  <c r="ER26"/>
  <c r="CT26"/>
  <c r="EX28"/>
  <c r="CZ28"/>
  <c r="CY32"/>
  <c r="FD30"/>
  <c r="DF30"/>
  <c r="FC34"/>
  <c r="DE34"/>
  <c r="DB28"/>
  <c r="EZ28"/>
  <c r="DE33"/>
  <c r="FC33"/>
  <c r="ER40"/>
  <c r="CT40"/>
  <c r="EU37"/>
  <c r="CW37"/>
  <c r="FA45"/>
  <c r="DC45"/>
  <c r="EU50"/>
  <c r="CW50"/>
  <c r="CZ45"/>
  <c r="EX45"/>
  <c r="Q36"/>
  <c r="EA36" s="1"/>
  <c r="DI15"/>
  <c r="F10" i="56"/>
  <c r="DD26" i="1"/>
  <c r="FB26"/>
  <c r="CT28"/>
  <c r="ER28"/>
  <c r="CS34"/>
  <c r="CY30"/>
  <c r="DB37"/>
  <c r="DE36"/>
  <c r="FC36"/>
  <c r="DF51"/>
  <c r="FD51"/>
  <c r="FA40"/>
  <c r="DC40"/>
  <c r="BM17"/>
  <c r="O17" i="60"/>
  <c r="Y14" i="1"/>
  <c r="O14" i="70"/>
  <c r="Y16" i="1"/>
  <c r="O16" i="70"/>
  <c r="DK33" i="1"/>
  <c r="H28" i="56"/>
  <c r="V33" i="1"/>
  <c r="EB33" s="1"/>
  <c r="CT15"/>
  <c r="ER15"/>
  <c r="CS14"/>
  <c r="CR13"/>
  <c r="EP13"/>
  <c r="CS18"/>
  <c r="EQ18"/>
  <c r="CR22"/>
  <c r="EP22"/>
  <c r="CU17"/>
  <c r="ES17"/>
  <c r="DE19"/>
  <c r="FC19"/>
  <c r="FA18"/>
  <c r="DC18"/>
  <c r="DG23"/>
  <c r="DF18"/>
  <c r="FD18"/>
  <c r="ET23"/>
  <c r="CV23"/>
  <c r="ES27"/>
  <c r="CU27"/>
  <c r="FC20"/>
  <c r="DE20"/>
  <c r="CU26"/>
  <c r="ES26"/>
  <c r="DE24"/>
  <c r="FC24"/>
  <c r="EX32"/>
  <c r="CZ32"/>
  <c r="DG30"/>
  <c r="FD34"/>
  <c r="DF34"/>
  <c r="FC38"/>
  <c r="DE38"/>
  <c r="CU29"/>
  <c r="DD28"/>
  <c r="FE33"/>
  <c r="DG33"/>
  <c r="CT30"/>
  <c r="DG35"/>
  <c r="FE35"/>
  <c r="CV29"/>
  <c r="DI42"/>
  <c r="F37" i="56"/>
  <c r="EX47" i="1"/>
  <c r="CZ47"/>
  <c r="CY51"/>
  <c r="EW51"/>
  <c r="EV29"/>
  <c r="CX29"/>
  <c r="DE40"/>
  <c r="FC40"/>
  <c r="CY44"/>
  <c r="CX48"/>
  <c r="EV48"/>
  <c r="ES41"/>
  <c r="CU41"/>
  <c r="DE37"/>
  <c r="FC37"/>
  <c r="DE45"/>
  <c r="FC45"/>
  <c r="CY50"/>
  <c r="EW50"/>
  <c r="CR49"/>
  <c r="EP49"/>
  <c r="CT38"/>
  <c r="ER38"/>
  <c r="CZ42"/>
  <c r="EX42"/>
  <c r="DE48"/>
  <c r="FC48"/>
  <c r="DA40"/>
  <c r="DR40"/>
  <c r="O35" i="56"/>
  <c r="CR12" i="1"/>
  <c r="CR40"/>
  <c r="EP40"/>
  <c r="DM28"/>
  <c r="J23" i="56"/>
  <c r="O13" i="70"/>
  <c r="Y13" i="1"/>
  <c r="ES13" s="1"/>
  <c r="J54" i="70"/>
  <c r="J58"/>
  <c r="DS25" i="1"/>
  <c r="P20" i="56"/>
  <c r="BJ25" i="1"/>
  <c r="EJ25" s="1"/>
  <c r="DR28"/>
  <c r="DA28"/>
  <c r="O23" i="56"/>
  <c r="DL26" i="1"/>
  <c r="I21" i="56"/>
  <c r="AA26" i="1"/>
  <c r="EC26" s="1"/>
  <c r="DT32"/>
  <c r="Q27" i="56"/>
  <c r="BO32" i="1"/>
  <c r="EK32" s="1"/>
  <c r="DM30"/>
  <c r="J25" i="56"/>
  <c r="AF30" i="1"/>
  <c r="ED30" s="1"/>
  <c r="AF26"/>
  <c r="ED26" s="1"/>
  <c r="O18" i="70"/>
  <c r="Y18" i="1"/>
  <c r="DK35"/>
  <c r="H30" i="56"/>
  <c r="V35" i="1"/>
  <c r="EB35" s="1"/>
  <c r="DL30"/>
  <c r="I25" i="56"/>
  <c r="AA30" i="1"/>
  <c r="EC30" s="1"/>
  <c r="DT20"/>
  <c r="Q15" i="56"/>
  <c r="BO20" i="1"/>
  <c r="EK20" s="1"/>
  <c r="O30" i="71"/>
  <c r="T30" i="1"/>
  <c r="BM37"/>
  <c r="O37" i="60"/>
  <c r="DD39" i="1"/>
  <c r="DT25"/>
  <c r="DA25"/>
  <c r="DR25"/>
  <c r="O20" i="56"/>
  <c r="DA36" i="1"/>
  <c r="DR36"/>
  <c r="O31" i="56"/>
  <c r="DA12" i="1"/>
  <c r="DR12"/>
  <c r="O7" i="56"/>
  <c r="DR18" i="1"/>
  <c r="DA18"/>
  <c r="O13" i="56"/>
  <c r="DR22" i="1"/>
  <c r="DA22"/>
  <c r="O17" i="56"/>
  <c r="DR14" i="1"/>
  <c r="DA14"/>
  <c r="O9" i="56"/>
  <c r="BM12" i="1"/>
  <c r="O12" i="60"/>
  <c r="J54"/>
  <c r="J58"/>
  <c r="DO48" i="1"/>
  <c r="AP48"/>
  <c r="EF48" s="1"/>
  <c r="DO49"/>
  <c r="AP49"/>
  <c r="EF49" s="1"/>
  <c r="DO36"/>
  <c r="L31" i="56"/>
  <c r="AP36" i="1"/>
  <c r="EF36" s="1"/>
  <c r="DO32"/>
  <c r="L27" i="56"/>
  <c r="AP32" i="1"/>
  <c r="EF32" s="1"/>
  <c r="DO33"/>
  <c r="L28" i="56"/>
  <c r="AP33" i="1"/>
  <c r="EF33" s="1"/>
  <c r="DO34"/>
  <c r="L29" i="56"/>
  <c r="AP34" i="1"/>
  <c r="EF34" s="1"/>
  <c r="DO20"/>
  <c r="L15" i="56"/>
  <c r="AP20" i="1"/>
  <c r="EF20" s="1"/>
  <c r="DO23"/>
  <c r="L18" i="56"/>
  <c r="AP23" i="1"/>
  <c r="EF23" s="1"/>
  <c r="DO13"/>
  <c r="L8" i="56"/>
  <c r="AP13" i="1"/>
  <c r="EF13" s="1"/>
  <c r="CX32"/>
  <c r="EV32"/>
  <c r="CX34"/>
  <c r="EV34"/>
  <c r="EQ30"/>
  <c r="CS30"/>
  <c r="CS27"/>
  <c r="EQ27"/>
  <c r="H20"/>
  <c r="M40"/>
  <c r="M33"/>
  <c r="O14"/>
  <c r="EQ14" s="1"/>
  <c r="BR32"/>
  <c r="BP27"/>
  <c r="N38" i="72"/>
  <c r="J58" s="1"/>
  <c r="O13" i="59"/>
  <c r="O29"/>
  <c r="N38"/>
  <c r="EP48" i="1"/>
  <c r="L39"/>
  <c r="DZ39" s="1"/>
  <c r="N16" i="59"/>
  <c r="G53" i="57"/>
  <c r="O12" i="72"/>
  <c r="O37"/>
  <c r="CW15" i="1"/>
  <c r="EU15"/>
  <c r="CV14"/>
  <c r="CV12"/>
  <c r="CV18"/>
  <c r="CR20"/>
  <c r="EZ26"/>
  <c r="DB26"/>
  <c r="FA15"/>
  <c r="DC15"/>
  <c r="EZ25"/>
  <c r="DB25"/>
  <c r="ES19"/>
  <c r="CU19"/>
  <c r="DG31"/>
  <c r="FE31"/>
  <c r="EU35"/>
  <c r="CW35"/>
  <c r="CU30"/>
  <c r="ES30"/>
  <c r="FE27"/>
  <c r="DG27"/>
  <c r="DE32"/>
  <c r="FC32"/>
  <c r="CV37"/>
  <c r="EW36"/>
  <c r="CY36"/>
  <c r="DF43"/>
  <c r="FD43"/>
  <c r="DD51"/>
  <c r="FB51"/>
  <c r="CY45"/>
  <c r="FB48"/>
  <c r="DD48"/>
  <c r="ER41"/>
  <c r="CT41"/>
  <c r="CZ46"/>
  <c r="EX46"/>
  <c r="DJ46"/>
  <c r="Q46"/>
  <c r="EA46" s="1"/>
  <c r="DE12"/>
  <c r="FC12"/>
  <c r="DD16"/>
  <c r="DF17"/>
  <c r="FC21"/>
  <c r="DE21"/>
  <c r="EP24"/>
  <c r="CR24"/>
  <c r="FE20"/>
  <c r="DG20"/>
  <c r="CR25"/>
  <c r="EP25"/>
  <c r="DI31"/>
  <c r="F26" i="56"/>
  <c r="CT34" i="1"/>
  <c r="ER34"/>
  <c r="CV30"/>
  <c r="ET30"/>
  <c r="CV33"/>
  <c r="ET33"/>
  <c r="EZ42"/>
  <c r="DB42"/>
  <c r="CZ51"/>
  <c r="EX51"/>
  <c r="DI41"/>
  <c r="F36" i="56"/>
  <c r="EX44" i="1"/>
  <c r="CZ44"/>
  <c r="EW48"/>
  <c r="CY48"/>
  <c r="CW41"/>
  <c r="EU41"/>
  <c r="DS26"/>
  <c r="P21" i="56"/>
  <c r="BJ26" i="1"/>
  <c r="EJ26" s="1"/>
  <c r="DB14"/>
  <c r="EZ14"/>
  <c r="CZ13"/>
  <c r="EX13"/>
  <c r="EV12"/>
  <c r="CX12"/>
  <c r="DC26"/>
  <c r="FA26"/>
  <c r="EU16"/>
  <c r="CW16"/>
  <c r="DC25"/>
  <c r="EP32"/>
  <c r="CR32"/>
  <c r="CY31"/>
  <c r="CX35"/>
  <c r="EV35"/>
  <c r="EU39"/>
  <c r="CW39"/>
  <c r="EU30"/>
  <c r="CW30"/>
  <c r="FE32"/>
  <c r="DG32"/>
  <c r="CZ37"/>
  <c r="EX37"/>
  <c r="FA36"/>
  <c r="DC36"/>
  <c r="DL33"/>
  <c r="I28" i="56"/>
  <c r="AA33" i="1"/>
  <c r="EC33" s="1"/>
  <c r="DI26"/>
  <c r="F21" i="56"/>
  <c r="O19" i="61"/>
  <c r="BH19" i="1"/>
  <c r="EZ19" s="1"/>
  <c r="DS39"/>
  <c r="P34" i="56"/>
  <c r="BJ39" i="1"/>
  <c r="EJ39" s="1"/>
  <c r="DT36"/>
  <c r="Q31" i="56"/>
  <c r="BO36" i="1"/>
  <c r="EK36" s="1"/>
  <c r="DD33"/>
  <c r="DR26"/>
  <c r="DA26"/>
  <c r="O21" i="56"/>
  <c r="DA37" i="1"/>
  <c r="DR37"/>
  <c r="O32" i="56"/>
  <c r="DM23" i="1"/>
  <c r="J18" i="56"/>
  <c r="DO24" i="1"/>
  <c r="L19" i="56"/>
  <c r="AP24" i="1"/>
  <c r="EF24" s="1"/>
  <c r="DO28"/>
  <c r="L23" i="56"/>
  <c r="AP28" i="1"/>
  <c r="EF28" s="1"/>
  <c r="DO38"/>
  <c r="L33" i="56"/>
  <c r="AP38" i="1"/>
  <c r="EF38" s="1"/>
  <c r="DO30"/>
  <c r="L25" i="56"/>
  <c r="AP30" i="1"/>
  <c r="EF30" s="1"/>
  <c r="DO18"/>
  <c r="L13" i="56"/>
  <c r="AP18" i="1"/>
  <c r="EF18" s="1"/>
  <c r="EV13"/>
  <c r="CX13"/>
  <c r="CS15"/>
  <c r="EP18"/>
  <c r="CR18"/>
  <c r="FE21"/>
  <c r="DD19"/>
  <c r="FB19"/>
  <c r="FE15"/>
  <c r="DG15"/>
  <c r="DF23"/>
  <c r="FD23"/>
  <c r="FA22"/>
  <c r="DC22"/>
  <c r="EV26"/>
  <c r="CX26"/>
  <c r="CZ25"/>
  <c r="EX25"/>
  <c r="CT31"/>
  <c r="ER31"/>
  <c r="CS35"/>
  <c r="EQ35"/>
  <c r="FA29"/>
  <c r="DC29"/>
  <c r="CZ30"/>
  <c r="EX30"/>
  <c r="DI36"/>
  <c r="F31" i="56"/>
  <c r="DD42" i="1"/>
  <c r="FB42"/>
  <c r="DC46"/>
  <c r="FA46"/>
  <c r="EZ50"/>
  <c r="DB50"/>
  <c r="DB35"/>
  <c r="DB43"/>
  <c r="EZ43"/>
  <c r="CU46"/>
  <c r="ES46"/>
  <c r="EV49"/>
  <c r="CX49"/>
  <c r="EZ41"/>
  <c r="DB41"/>
  <c r="DJ49"/>
  <c r="Q49"/>
  <c r="EA49" s="1"/>
  <c r="DU36"/>
  <c r="R31" i="56"/>
  <c r="BT36" i="1"/>
  <c r="EL36" s="1"/>
  <c r="DU47"/>
  <c r="BT47"/>
  <c r="EL47" s="1"/>
  <c r="DC14"/>
  <c r="FA14"/>
  <c r="DB13"/>
  <c r="CR16"/>
  <c r="EP16"/>
  <c r="FC14"/>
  <c r="DE14"/>
  <c r="DD13"/>
  <c r="FB13"/>
  <c r="DC12"/>
  <c r="DB16"/>
  <c r="EZ16"/>
  <c r="DC21"/>
  <c r="EX16"/>
  <c r="CZ16"/>
  <c r="DB23"/>
  <c r="EZ23"/>
  <c r="DB18"/>
  <c r="CT27"/>
  <c r="ER27"/>
  <c r="DC20"/>
  <c r="FA20"/>
  <c r="DI24"/>
  <c r="F19" i="56"/>
  <c r="DD38" i="1"/>
  <c r="CS29"/>
  <c r="CR30"/>
  <c r="DC35"/>
  <c r="FA35"/>
  <c r="FE39"/>
  <c r="DG39"/>
  <c r="CR41"/>
  <c r="EP41"/>
  <c r="EX43"/>
  <c r="CZ43"/>
  <c r="CY47"/>
  <c r="EW47"/>
  <c r="CX51"/>
  <c r="EV51"/>
  <c r="DF39"/>
  <c r="FD39"/>
  <c r="CY40"/>
  <c r="CX44"/>
  <c r="EV44"/>
  <c r="CW48"/>
  <c r="EU48"/>
  <c r="CS36"/>
  <c r="EV46"/>
  <c r="CX46"/>
  <c r="DJ48"/>
  <c r="Q48"/>
  <c r="EA48" s="1"/>
  <c r="DJ50"/>
  <c r="G41" i="56"/>
  <c r="Q50" i="1"/>
  <c r="EA50" s="1"/>
  <c r="DJ42"/>
  <c r="G37" i="56"/>
  <c r="Q42" i="1"/>
  <c r="EA42" s="1"/>
  <c r="DU48"/>
  <c r="BT48"/>
  <c r="EL48" s="1"/>
  <c r="DU43"/>
  <c r="R38" i="56"/>
  <c r="BT43" i="1"/>
  <c r="EL43" s="1"/>
  <c r="DU46"/>
  <c r="BT46"/>
  <c r="EL46" s="1"/>
  <c r="DU35"/>
  <c r="R30" i="56"/>
  <c r="BT35" i="1"/>
  <c r="EL35" s="1"/>
  <c r="CY15"/>
  <c r="CX14"/>
  <c r="EV14"/>
  <c r="EU13"/>
  <c r="CW13"/>
  <c r="CX18"/>
  <c r="EV18"/>
  <c r="ES12"/>
  <c r="CU12"/>
  <c r="EX17"/>
  <c r="CZ17"/>
  <c r="ER20"/>
  <c r="CT20"/>
  <c r="FC22"/>
  <c r="DE22"/>
  <c r="EX24"/>
  <c r="CZ24"/>
  <c r="CZ22"/>
  <c r="EX22"/>
  <c r="DI18"/>
  <c r="F13" i="56"/>
  <c r="DD25" i="1"/>
  <c r="DB24"/>
  <c r="CS32"/>
  <c r="EX31"/>
  <c r="CZ31"/>
  <c r="CX39"/>
  <c r="EV39"/>
  <c r="DC28"/>
  <c r="EZ33"/>
  <c r="DB33"/>
  <c r="CU38"/>
  <c r="CT43"/>
  <c r="ER43"/>
  <c r="EQ47"/>
  <c r="CS47"/>
  <c r="EP51"/>
  <c r="CR51"/>
  <c r="EU38"/>
  <c r="CW38"/>
  <c r="EP44"/>
  <c r="CR44"/>
  <c r="DG47"/>
  <c r="FE47"/>
  <c r="CS49"/>
  <c r="EQ49"/>
  <c r="EU42"/>
  <c r="CW42"/>
  <c r="EV41"/>
  <c r="CX41"/>
  <c r="EZ45"/>
  <c r="DB45"/>
  <c r="FD49"/>
  <c r="DF49"/>
  <c r="DI14"/>
  <c r="F9" i="56"/>
  <c r="EX14" i="1"/>
  <c r="CZ14"/>
  <c r="CY13"/>
  <c r="EW13"/>
  <c r="CX16"/>
  <c r="EV16"/>
  <c r="EX18"/>
  <c r="CZ18"/>
  <c r="CT12"/>
  <c r="CV20"/>
  <c r="DI22"/>
  <c r="F17" i="56"/>
  <c r="CX24" i="1"/>
  <c r="EV24"/>
  <c r="DF26"/>
  <c r="CR19"/>
  <c r="EP19"/>
  <c r="DF25"/>
  <c r="CS25"/>
  <c r="CV28"/>
  <c r="CU32"/>
  <c r="EZ30"/>
  <c r="DB30"/>
  <c r="DI34"/>
  <c r="EX39"/>
  <c r="CZ39"/>
  <c r="DD22"/>
  <c r="FB32"/>
  <c r="DD32"/>
  <c r="DG28"/>
  <c r="EP38"/>
  <c r="CR38"/>
  <c r="CV40"/>
  <c r="CV43"/>
  <c r="CU47"/>
  <c r="ES47"/>
  <c r="CT51"/>
  <c r="ER51"/>
  <c r="ER37"/>
  <c r="CT37"/>
  <c r="CT44"/>
  <c r="ER44"/>
  <c r="CS48"/>
  <c r="EQ48"/>
  <c r="CZ33"/>
  <c r="EX33"/>
  <c r="CW49"/>
  <c r="EU49"/>
  <c r="DB44"/>
  <c r="EZ44"/>
  <c r="DE49"/>
  <c r="FC49"/>
  <c r="CR45"/>
  <c r="EP45"/>
  <c r="FA48"/>
  <c r="DC48"/>
  <c r="CR42"/>
  <c r="EP42"/>
  <c r="DJ47"/>
  <c r="Q47"/>
  <c r="EA47" s="1"/>
  <c r="DJ39"/>
  <c r="G34" i="56"/>
  <c r="Q39" i="1"/>
  <c r="EA39" s="1"/>
  <c r="Q25"/>
  <c r="EA25" s="1"/>
  <c r="DU44"/>
  <c r="R39" i="56"/>
  <c r="BT44" i="1"/>
  <c r="EL44" s="1"/>
  <c r="DU49"/>
  <c r="BT49"/>
  <c r="EL49" s="1"/>
  <c r="DU41"/>
  <c r="R36" i="56"/>
  <c r="BT41" i="1"/>
  <c r="EL41" s="1"/>
  <c r="ES15"/>
  <c r="CU15"/>
  <c r="CT14"/>
  <c r="ER14"/>
  <c r="EQ13"/>
  <c r="CS13"/>
  <c r="EP17"/>
  <c r="CR17"/>
  <c r="CT18"/>
  <c r="ER18"/>
  <c r="CS22"/>
  <c r="CV17"/>
  <c r="DD20"/>
  <c r="CV24"/>
  <c r="CV21"/>
  <c r="EX27"/>
  <c r="CZ27"/>
  <c r="CZ26"/>
  <c r="EX26"/>
  <c r="DD27"/>
  <c r="FB27"/>
  <c r="FC31"/>
  <c r="DE31"/>
  <c r="FB24"/>
  <c r="DD24"/>
  <c r="CV31"/>
  <c r="ES35"/>
  <c r="CU35"/>
  <c r="CT39"/>
  <c r="ER39"/>
  <c r="ES33"/>
  <c r="CU33"/>
  <c r="DG29"/>
  <c r="EW19"/>
  <c r="CY19"/>
  <c r="DI32"/>
  <c r="F27" i="56"/>
  <c r="DF36" i="1"/>
  <c r="DG36"/>
  <c r="FD42"/>
  <c r="DF42"/>
  <c r="FC46"/>
  <c r="DE46"/>
  <c r="DD50"/>
  <c r="FB50"/>
  <c r="FD35"/>
  <c r="FB36"/>
  <c r="DD36"/>
  <c r="FB43"/>
  <c r="DD43"/>
  <c r="DC47"/>
  <c r="FA47"/>
  <c r="DB51"/>
  <c r="EZ51"/>
  <c r="ES45"/>
  <c r="CU45"/>
  <c r="DE41"/>
  <c r="FC41"/>
  <c r="CY46"/>
  <c r="EW46"/>
  <c r="EV40"/>
  <c r="CX40"/>
  <c r="DD41"/>
  <c r="FB41"/>
  <c r="FA44"/>
  <c r="DC44"/>
  <c r="DD49"/>
  <c r="FB49"/>
  <c r="DL17"/>
  <c r="I12" i="56"/>
  <c r="AA17" i="1"/>
  <c r="EC17" s="1"/>
  <c r="T13"/>
  <c r="J58" i="71"/>
  <c r="O13"/>
  <c r="Y40" i="1"/>
  <c r="O40" i="70"/>
  <c r="F56" i="67"/>
  <c r="F61"/>
  <c r="F57"/>
  <c r="F60"/>
  <c r="F54"/>
  <c r="F55"/>
  <c r="F58"/>
  <c r="F59"/>
  <c r="DF14" i="1"/>
  <c r="FC13"/>
  <c r="DE13"/>
  <c r="DD12"/>
  <c r="FB12"/>
  <c r="DC16"/>
  <c r="FA16"/>
  <c r="FC17"/>
  <c r="DE17"/>
  <c r="DD21"/>
  <c r="CY16"/>
  <c r="DI19"/>
  <c r="F14" i="56"/>
  <c r="DC23" i="1"/>
  <c r="FA23"/>
  <c r="CS12"/>
  <c r="EQ12"/>
  <c r="EP23"/>
  <c r="CR23"/>
  <c r="DG26"/>
  <c r="FE26"/>
  <c r="CV19"/>
  <c r="CW25"/>
  <c r="EU25"/>
  <c r="CW28"/>
  <c r="EU28"/>
  <c r="CV32"/>
  <c r="DC30"/>
  <c r="FA30"/>
  <c r="EZ34"/>
  <c r="DB34"/>
  <c r="FA24"/>
  <c r="DC24"/>
  <c r="DF32"/>
  <c r="FD32"/>
  <c r="DB29"/>
  <c r="CR34"/>
  <c r="CV38"/>
  <c r="CZ40"/>
  <c r="EX40"/>
  <c r="EU43"/>
  <c r="CW43"/>
  <c r="CV47"/>
  <c r="CU51"/>
  <c r="ES51"/>
  <c r="DE39"/>
  <c r="FC39"/>
  <c r="ES44"/>
  <c r="CU44"/>
  <c r="CT48"/>
  <c r="ER48"/>
  <c r="CY49"/>
  <c r="FB44"/>
  <c r="DD44"/>
  <c r="DG49"/>
  <c r="ER45"/>
  <c r="CT45"/>
  <c r="CR50"/>
  <c r="EP50"/>
  <c r="EV22"/>
  <c r="CX22"/>
  <c r="FE44"/>
  <c r="DG44"/>
  <c r="DM15"/>
  <c r="DK38"/>
  <c r="H33" i="56"/>
  <c r="V38" i="1"/>
  <c r="EB38" s="1"/>
  <c r="DI25"/>
  <c r="F20" i="56"/>
  <c r="CR37" i="1"/>
  <c r="EP37"/>
  <c r="DI16"/>
  <c r="F11" i="56"/>
  <c r="O21" i="60"/>
  <c r="BM21" i="1"/>
  <c r="O24" i="61"/>
  <c r="BH24" i="1"/>
  <c r="EZ24" s="1"/>
  <c r="BH13"/>
  <c r="EZ13" s="1"/>
  <c r="O13" i="61"/>
  <c r="O20"/>
  <c r="BH20" i="1"/>
  <c r="DR30"/>
  <c r="DA30"/>
  <c r="O25" i="56"/>
  <c r="DS38" i="1"/>
  <c r="P33" i="56"/>
  <c r="BJ38" i="1"/>
  <c r="EJ38" s="1"/>
  <c r="DL21"/>
  <c r="I16" i="56"/>
  <c r="AA21" i="1"/>
  <c r="EC21" s="1"/>
  <c r="DK19"/>
  <c r="H14" i="56"/>
  <c r="V19" i="1"/>
  <c r="EB19" s="1"/>
  <c r="DD40"/>
  <c r="O35" i="61"/>
  <c r="BH35" i="1"/>
  <c r="EZ35" s="1"/>
  <c r="Y25"/>
  <c r="O25" i="70"/>
  <c r="DR16" i="1"/>
  <c r="DA16"/>
  <c r="O11" i="56"/>
  <c r="DR39" i="1"/>
  <c r="DA39"/>
  <c r="O34" i="56"/>
  <c r="DR15" i="1"/>
  <c r="DA15"/>
  <c r="O10" i="56"/>
  <c r="DR13" i="1"/>
  <c r="DA13"/>
  <c r="O8" i="56"/>
  <c r="DR32" i="1"/>
  <c r="DA32"/>
  <c r="O27" i="56"/>
  <c r="DA21" i="1"/>
  <c r="DR21"/>
  <c r="O16" i="56"/>
  <c r="G55" i="57"/>
  <c r="G57"/>
  <c r="G60"/>
  <c r="G56"/>
  <c r="G58"/>
  <c r="G54"/>
  <c r="G61"/>
  <c r="G59"/>
  <c r="DT24" i="1"/>
  <c r="Q19" i="56"/>
  <c r="BO24" i="1"/>
  <c r="EK24" s="1"/>
  <c r="DS30"/>
  <c r="P25" i="56"/>
  <c r="BJ30" i="1"/>
  <c r="EJ30" s="1"/>
  <c r="DS31"/>
  <c r="P26" i="56"/>
  <c r="BJ31" i="1"/>
  <c r="EJ31" s="1"/>
  <c r="DO44"/>
  <c r="L39" i="56"/>
  <c r="AP44" i="1"/>
  <c r="EF44" s="1"/>
  <c r="DO40"/>
  <c r="L35" i="56"/>
  <c r="AP40" i="1"/>
  <c r="EF40" s="1"/>
  <c r="DO47"/>
  <c r="AP47"/>
  <c r="EF47" s="1"/>
  <c r="DO37"/>
  <c r="L32" i="56"/>
  <c r="AP37" i="1"/>
  <c r="EF37" s="1"/>
  <c r="DO50"/>
  <c r="L41" i="56"/>
  <c r="AP50" i="1"/>
  <c r="EF50" s="1"/>
  <c r="DO42"/>
  <c r="L37" i="56"/>
  <c r="AP42" i="1"/>
  <c r="EF42" s="1"/>
  <c r="DO35"/>
  <c r="L30" i="56"/>
  <c r="AP35" i="1"/>
  <c r="EF35" s="1"/>
  <c r="DO27"/>
  <c r="L22" i="56"/>
  <c r="AP27" i="1"/>
  <c r="EF27" s="1"/>
  <c r="DO22"/>
  <c r="L17" i="56"/>
  <c r="AP22" i="1"/>
  <c r="EF22" s="1"/>
  <c r="DO15"/>
  <c r="L10" i="56"/>
  <c r="AP15" i="1"/>
  <c r="EF15" s="1"/>
  <c r="DO17"/>
  <c r="L12" i="56"/>
  <c r="AP17" i="1"/>
  <c r="EF17" s="1"/>
  <c r="DO12"/>
  <c r="L7" i="56"/>
  <c r="AP12" i="1"/>
  <c r="EF12" s="1"/>
  <c r="EV30"/>
  <c r="CX30"/>
  <c r="EV37"/>
  <c r="CX37"/>
  <c r="CS31"/>
  <c r="CS17"/>
  <c r="O32"/>
  <c r="O22"/>
  <c r="EQ22" s="1"/>
  <c r="BR31"/>
  <c r="FB31" s="1"/>
  <c r="BR30"/>
  <c r="FB30" s="1"/>
  <c r="BP26"/>
  <c r="EP46"/>
  <c r="M34"/>
  <c r="M24"/>
  <c r="O17"/>
  <c r="EQ17" s="1"/>
  <c r="BR22"/>
  <c r="H28"/>
  <c r="N30" i="73"/>
  <c r="O26" i="1"/>
  <c r="M19"/>
  <c r="O16"/>
  <c r="EQ16" s="1"/>
  <c r="O13"/>
  <c r="BR28"/>
  <c r="FB28" s="1"/>
  <c r="BR33"/>
  <c r="BR21"/>
  <c r="FB21" s="1"/>
  <c r="BR17"/>
  <c r="FB17" s="1"/>
  <c r="BR14"/>
  <c r="BR20"/>
  <c r="FB20" s="1"/>
  <c r="EQ41"/>
  <c r="H37"/>
  <c r="N43" i="56"/>
  <c r="L44" i="1"/>
  <c r="DZ44" s="1"/>
  <c r="L31"/>
  <c r="DZ31" s="1"/>
  <c r="L36"/>
  <c r="DZ36" s="1"/>
  <c r="L35"/>
  <c r="DZ35" s="1"/>
  <c r="L17"/>
  <c r="DZ17" s="1"/>
  <c r="L19"/>
  <c r="DZ19" s="1"/>
  <c r="O14" i="72"/>
  <c r="CU13" i="1"/>
  <c r="CT24"/>
  <c r="ER24"/>
  <c r="CZ21"/>
  <c r="EX21"/>
  <c r="EP28"/>
  <c r="CR28"/>
  <c r="CX31"/>
  <c r="EV31"/>
  <c r="CY33"/>
  <c r="CU37"/>
  <c r="ES37"/>
  <c r="DU51"/>
  <c r="R42" i="56"/>
  <c r="BT51" i="1"/>
  <c r="EL51" s="1"/>
  <c r="DU50"/>
  <c r="R41" i="56"/>
  <c r="BT50" i="1"/>
  <c r="EL50" s="1"/>
  <c r="DU42"/>
  <c r="R37" i="56"/>
  <c r="BT42" i="1"/>
  <c r="EL42" s="1"/>
  <c r="DG14"/>
  <c r="FE18"/>
  <c r="CV26"/>
  <c r="EP31"/>
  <c r="CR31"/>
  <c r="DF38"/>
  <c r="FD38"/>
  <c r="CR36"/>
  <c r="EP36"/>
  <c r="EV33"/>
  <c r="CX33"/>
  <c r="ER49"/>
  <c r="CT49"/>
  <c r="Y32"/>
  <c r="ES32" s="1"/>
  <c r="O32" i="70"/>
  <c r="DB15" i="1"/>
  <c r="EU20"/>
  <c r="CW20"/>
  <c r="EW22"/>
  <c r="CY22"/>
  <c r="EW24"/>
  <c r="CY24"/>
  <c r="CS21"/>
  <c r="DG43"/>
  <c r="FE43"/>
  <c r="DF47"/>
  <c r="FC51"/>
  <c r="DE51"/>
  <c r="CU42"/>
  <c r="ES42"/>
  <c r="DF48"/>
  <c r="FD48"/>
  <c r="CV41"/>
  <c r="ET41"/>
  <c r="DE44"/>
  <c r="FC44"/>
  <c r="DS23"/>
  <c r="P18" i="56"/>
  <c r="BJ23" i="1"/>
  <c r="EJ23" s="1"/>
  <c r="O37" i="69"/>
  <c r="AD37" i="1"/>
  <c r="ET37" s="1"/>
  <c r="Y34"/>
  <c r="O34" i="70"/>
  <c r="DD34" i="1"/>
  <c r="FB34"/>
  <c r="DR31"/>
  <c r="DA31"/>
  <c r="O26" i="56"/>
  <c r="DA34" i="1"/>
  <c r="DR34"/>
  <c r="O29" i="56"/>
  <c r="DR24" i="1"/>
  <c r="DA24"/>
  <c r="O19" i="56"/>
  <c r="DO41" i="1"/>
  <c r="L36" i="56"/>
  <c r="AP41" i="1"/>
  <c r="EF41" s="1"/>
  <c r="DO39"/>
  <c r="L34" i="56"/>
  <c r="AP39" i="1"/>
  <c r="EF39" s="1"/>
  <c r="CS16"/>
  <c r="EP14"/>
  <c r="CR14"/>
  <c r="CR21"/>
  <c r="CX27"/>
  <c r="EV27"/>
  <c r="EP39"/>
  <c r="CR39"/>
  <c r="ER33"/>
  <c r="CT33"/>
  <c r="DJ12"/>
  <c r="G7" i="56"/>
  <c r="Q12" i="1"/>
  <c r="EA12" s="1"/>
  <c r="BT37"/>
  <c r="EL37" s="1"/>
  <c r="DB17"/>
  <c r="EZ17"/>
  <c r="FB23"/>
  <c r="DD23"/>
  <c r="DE15"/>
  <c r="FC15"/>
  <c r="CS23"/>
  <c r="CR27"/>
  <c r="CZ19"/>
  <c r="EX19"/>
  <c r="CR26"/>
  <c r="EP26"/>
  <c r="FB18"/>
  <c r="DD18"/>
  <c r="CX28"/>
  <c r="EV28"/>
  <c r="CW32"/>
  <c r="EU32"/>
  <c r="DD30"/>
  <c r="DC34"/>
  <c r="FA34"/>
  <c r="EZ38"/>
  <c r="DB38"/>
  <c r="FE24"/>
  <c r="DG24"/>
  <c r="EV25"/>
  <c r="CX25"/>
  <c r="DI33"/>
  <c r="F28" i="56"/>
  <c r="DD29" i="1"/>
  <c r="FB29"/>
  <c r="CV34"/>
  <c r="EX38"/>
  <c r="CZ38"/>
  <c r="DB40"/>
  <c r="EZ40"/>
  <c r="CX43"/>
  <c r="EV43"/>
  <c r="EU47"/>
  <c r="CW47"/>
  <c r="CV51"/>
  <c r="ET51"/>
  <c r="EV38"/>
  <c r="CX38"/>
  <c r="DI40"/>
  <c r="F35" i="56"/>
  <c r="CV44" i="1"/>
  <c r="ES48"/>
  <c r="CU48"/>
  <c r="CY37"/>
  <c r="DF44"/>
  <c r="FD44"/>
  <c r="EQ50"/>
  <c r="CS50"/>
  <c r="CV45"/>
  <c r="ET45"/>
  <c r="CZ50"/>
  <c r="EX50"/>
  <c r="ER25"/>
  <c r="CT25"/>
  <c r="DD45"/>
  <c r="FB45"/>
  <c r="BH15"/>
  <c r="EZ15" s="1"/>
  <c r="O15" i="61"/>
  <c r="Y38" i="1"/>
  <c r="O38" i="70"/>
  <c r="DK15" i="1"/>
  <c r="H10" i="56"/>
  <c r="V15" i="1"/>
  <c r="EB15" s="1"/>
  <c r="Y24"/>
  <c r="O24" i="70"/>
  <c r="CX15" i="1"/>
  <c r="EV15"/>
  <c r="EU14"/>
  <c r="CW14"/>
  <c r="CV13"/>
  <c r="CZ12"/>
  <c r="EX12"/>
  <c r="CW18"/>
  <c r="EU18"/>
  <c r="CV22"/>
  <c r="ET22"/>
  <c r="CY17"/>
  <c r="CS20"/>
  <c r="EZ20"/>
  <c r="DB20"/>
  <c r="ES24"/>
  <c r="CU24"/>
  <c r="ER21"/>
  <c r="CT21"/>
  <c r="EX23"/>
  <c r="CZ23"/>
  <c r="EW27"/>
  <c r="DG22"/>
  <c r="FE22"/>
  <c r="CY26"/>
  <c r="EW26"/>
  <c r="DB27"/>
  <c r="EZ27"/>
  <c r="DD31"/>
  <c r="EU21"/>
  <c r="CW21"/>
  <c r="CU31"/>
  <c r="ES31"/>
  <c r="CT35"/>
  <c r="ER35"/>
  <c r="CS39"/>
  <c r="EQ39"/>
  <c r="CS33"/>
  <c r="EQ33"/>
  <c r="DE29"/>
  <c r="FC29"/>
  <c r="FC35"/>
  <c r="DE35"/>
  <c r="EZ36"/>
  <c r="DB36"/>
  <c r="CT36"/>
  <c r="ER36"/>
  <c r="FC42"/>
  <c r="DE42"/>
  <c r="DD46"/>
  <c r="FB46"/>
  <c r="DC50"/>
  <c r="FA50"/>
  <c r="EV36"/>
  <c r="CX36"/>
  <c r="DC43"/>
  <c r="FA43"/>
  <c r="DB47"/>
  <c r="EZ47"/>
  <c r="DI51"/>
  <c r="F42" i="56"/>
  <c r="CS45" i="1"/>
  <c r="EQ45"/>
  <c r="FA41"/>
  <c r="DC41"/>
  <c r="EU46"/>
  <c r="CW46"/>
  <c r="CQ46" s="1"/>
  <c r="FA37"/>
  <c r="DC37"/>
  <c r="CZ49"/>
  <c r="EX49"/>
  <c r="ER42"/>
  <c r="CT42"/>
  <c r="FE48"/>
  <c r="DG48"/>
  <c r="AD25"/>
  <c r="O25" i="69"/>
  <c r="DK31" i="1"/>
  <c r="H26" i="56"/>
  <c r="V31" i="1"/>
  <c r="EB31" s="1"/>
  <c r="DS17"/>
  <c r="P12" i="56"/>
  <c r="BJ17" i="1"/>
  <c r="EJ17" s="1"/>
  <c r="EP35"/>
  <c r="CR35"/>
  <c r="EP15"/>
  <c r="CR15"/>
  <c r="CR33"/>
  <c r="EP33"/>
  <c r="F24" i="56"/>
  <c r="DK22" i="1"/>
  <c r="H17" i="56"/>
  <c r="V22" i="1"/>
  <c r="EB22" s="1"/>
  <c r="O18" i="61"/>
  <c r="BH18" i="1"/>
  <c r="EZ18" s="1"/>
  <c r="DS22"/>
  <c r="P17" i="56"/>
  <c r="BJ22" i="1"/>
  <c r="EJ22" s="1"/>
  <c r="DR17"/>
  <c r="DA17"/>
  <c r="O12" i="56"/>
  <c r="DR23" i="1"/>
  <c r="DA23"/>
  <c r="O18" i="56"/>
  <c r="DS33" i="1"/>
  <c r="P28" i="56"/>
  <c r="BJ33" i="1"/>
  <c r="EJ33" s="1"/>
  <c r="Y29"/>
  <c r="O29" i="70"/>
  <c r="FB35" i="1"/>
  <c r="DD35"/>
  <c r="DS40"/>
  <c r="P35" i="56"/>
  <c r="BJ40" i="1"/>
  <c r="EJ40" s="1"/>
  <c r="O29" i="61"/>
  <c r="BH29" i="1"/>
  <c r="DS36"/>
  <c r="P31" i="56"/>
  <c r="BJ36" i="1"/>
  <c r="EJ36" s="1"/>
  <c r="DA19"/>
  <c r="DR19"/>
  <c r="O14" i="56"/>
  <c r="DR35" i="1"/>
  <c r="DA35"/>
  <c r="O30" i="56"/>
  <c r="DA33" i="1"/>
  <c r="DR33"/>
  <c r="O28" i="56"/>
  <c r="DA38" i="1"/>
  <c r="DR38"/>
  <c r="O33" i="56"/>
  <c r="DA27" i="1"/>
  <c r="DR27"/>
  <c r="O22" i="56"/>
  <c r="DK34" i="1"/>
  <c r="H29" i="56"/>
  <c r="V34" i="1"/>
  <c r="EB34" s="1"/>
  <c r="DT40"/>
  <c r="Q35" i="56"/>
  <c r="BO40" i="1"/>
  <c r="EK40" s="1"/>
  <c r="DT33"/>
  <c r="Q28" i="56"/>
  <c r="BO33" i="1"/>
  <c r="EK33" s="1"/>
  <c r="DO45"/>
  <c r="L40" i="56"/>
  <c r="AP45" i="1"/>
  <c r="EF45" s="1"/>
  <c r="DO51"/>
  <c r="L42" i="56"/>
  <c r="AP51" i="1"/>
  <c r="EF51" s="1"/>
  <c r="DO43"/>
  <c r="L38" i="56"/>
  <c r="AP43" i="1"/>
  <c r="EF43" s="1"/>
  <c r="DO46"/>
  <c r="AP46"/>
  <c r="EF46" s="1"/>
  <c r="DO29"/>
  <c r="L24" i="56"/>
  <c r="AP29" i="1"/>
  <c r="EF29" s="1"/>
  <c r="DO31"/>
  <c r="L26" i="56"/>
  <c r="AP31" i="1"/>
  <c r="EF31" s="1"/>
  <c r="DO25"/>
  <c r="L20" i="56"/>
  <c r="AP25" i="1"/>
  <c r="EF25" s="1"/>
  <c r="DO26"/>
  <c r="L21" i="56"/>
  <c r="AP26" i="1"/>
  <c r="EF26" s="1"/>
  <c r="DO19"/>
  <c r="L14" i="56"/>
  <c r="AP19" i="1"/>
  <c r="EF19" s="1"/>
  <c r="DO21"/>
  <c r="L16" i="56"/>
  <c r="AP21" i="1"/>
  <c r="EF21" s="1"/>
  <c r="DO16"/>
  <c r="L11" i="56"/>
  <c r="AP16" i="1"/>
  <c r="EF16" s="1"/>
  <c r="DO14"/>
  <c r="L9" i="56"/>
  <c r="AP14" i="1"/>
  <c r="EF14" s="1"/>
  <c r="CX21"/>
  <c r="EV21"/>
  <c r="CX23"/>
  <c r="EV23"/>
  <c r="EQ26"/>
  <c r="CS26"/>
  <c r="CS24"/>
  <c r="EQ24"/>
  <c r="DM40"/>
  <c r="S43" i="56"/>
  <c r="EQ44" i="1"/>
  <c r="L48"/>
  <c r="DZ48" s="1"/>
  <c r="L40"/>
  <c r="DZ40" s="1"/>
  <c r="L46"/>
  <c r="DZ46" s="1"/>
  <c r="L49"/>
  <c r="DZ49" s="1"/>
  <c r="L26"/>
  <c r="DZ26" s="1"/>
  <c r="L18"/>
  <c r="DZ18" s="1"/>
  <c r="L13"/>
  <c r="DZ13" s="1"/>
  <c r="AD14" l="1"/>
  <c r="O14" i="69"/>
  <c r="AD24" i="1"/>
  <c r="O24" i="69"/>
  <c r="AD39" i="1"/>
  <c r="O39" i="69"/>
  <c r="DF15" i="1"/>
  <c r="CQ15" s="1"/>
  <c r="FD15"/>
  <c r="FD20"/>
  <c r="DF20"/>
  <c r="CQ20" s="1"/>
  <c r="DM18"/>
  <c r="AF18"/>
  <c r="ED18" s="1"/>
  <c r="J13" i="56"/>
  <c r="U40"/>
  <c r="DX45" i="1"/>
  <c r="CI45"/>
  <c r="EO45" s="1"/>
  <c r="DX49"/>
  <c r="CI49"/>
  <c r="EO49" s="1"/>
  <c r="CI29"/>
  <c r="EO29" s="1"/>
  <c r="DX29"/>
  <c r="U24" i="56"/>
  <c r="CI12" i="1"/>
  <c r="EO12" s="1"/>
  <c r="DX12"/>
  <c r="U7" i="56"/>
  <c r="T22"/>
  <c r="DW27" i="1"/>
  <c r="CD27"/>
  <c r="EN27" s="1"/>
  <c r="CD40"/>
  <c r="EN40" s="1"/>
  <c r="T35" i="56"/>
  <c r="DW40" i="1"/>
  <c r="DW25"/>
  <c r="CD25"/>
  <c r="EN25" s="1"/>
  <c r="T20" i="56"/>
  <c r="DW35" i="1"/>
  <c r="CD35"/>
  <c r="EN35" s="1"/>
  <c r="T30" i="56"/>
  <c r="AD12" i="1"/>
  <c r="O12" i="69"/>
  <c r="J33" i="56"/>
  <c r="DM38" i="1"/>
  <c r="AF38"/>
  <c r="ED38" s="1"/>
  <c r="AU18"/>
  <c r="EG18" s="1"/>
  <c r="M13" i="56"/>
  <c r="DP18" i="1"/>
  <c r="M39" i="56"/>
  <c r="DP44" i="1"/>
  <c r="DH44" s="1"/>
  <c r="AU44"/>
  <c r="EG44" s="1"/>
  <c r="FF44" s="1"/>
  <c r="CK44" s="1"/>
  <c r="CN44" s="1"/>
  <c r="DP17"/>
  <c r="AU17"/>
  <c r="EG17" s="1"/>
  <c r="M12" i="56"/>
  <c r="AU32" i="1"/>
  <c r="EG32" s="1"/>
  <c r="M27" i="56"/>
  <c r="DP32" i="1"/>
  <c r="AU48"/>
  <c r="EG48" s="1"/>
  <c r="DP48"/>
  <c r="AU21"/>
  <c r="EG21" s="1"/>
  <c r="M16" i="56"/>
  <c r="DP21" i="1"/>
  <c r="M38" i="56"/>
  <c r="E38" s="1"/>
  <c r="DP43" i="1"/>
  <c r="AU43"/>
  <c r="EG43" s="1"/>
  <c r="AU31"/>
  <c r="EG31" s="1"/>
  <c r="M26" i="56"/>
  <c r="DP31" i="1"/>
  <c r="J42" i="56"/>
  <c r="AF51" i="1"/>
  <c r="ED51" s="1"/>
  <c r="FF51" s="1"/>
  <c r="CK51" s="1"/>
  <c r="CN51" s="1"/>
  <c r="DM51"/>
  <c r="DH51" s="1"/>
  <c r="DG17"/>
  <c r="FE17"/>
  <c r="DG40"/>
  <c r="FE40"/>
  <c r="DF31"/>
  <c r="FD31"/>
  <c r="FD21"/>
  <c r="DF21"/>
  <c r="CQ21" s="1"/>
  <c r="U14" i="56"/>
  <c r="DX19" i="1"/>
  <c r="CI19"/>
  <c r="EO19" s="1"/>
  <c r="U18" i="56"/>
  <c r="DX23" i="1"/>
  <c r="CI23"/>
  <c r="EO23" s="1"/>
  <c r="CI31"/>
  <c r="EO31" s="1"/>
  <c r="DX31"/>
  <c r="U26" i="56"/>
  <c r="CI27" i="1"/>
  <c r="EO27" s="1"/>
  <c r="DX27"/>
  <c r="U22" i="56"/>
  <c r="DX25" i="1"/>
  <c r="CI25"/>
  <c r="EO25" s="1"/>
  <c r="U20" i="56"/>
  <c r="CD51" i="1"/>
  <c r="EN51" s="1"/>
  <c r="DW51"/>
  <c r="T42" i="56"/>
  <c r="CD20" i="1"/>
  <c r="EN20" s="1"/>
  <c r="T15" i="56"/>
  <c r="DW20" i="1"/>
  <c r="DW47"/>
  <c r="CD47"/>
  <c r="EN47" s="1"/>
  <c r="CD36"/>
  <c r="EN36" s="1"/>
  <c r="FF36" s="1"/>
  <c r="CK36" s="1"/>
  <c r="CN36" s="1"/>
  <c r="T31" i="56"/>
  <c r="DW36" i="1"/>
  <c r="T41" i="56"/>
  <c r="DW50" i="1"/>
  <c r="CD50"/>
  <c r="EN50" s="1"/>
  <c r="DW17"/>
  <c r="T12" i="56"/>
  <c r="CD17" i="1"/>
  <c r="EN17" s="1"/>
  <c r="EW20"/>
  <c r="CY20"/>
  <c r="AU47"/>
  <c r="EG47" s="1"/>
  <c r="FF47" s="1"/>
  <c r="CK47" s="1"/>
  <c r="CN47" s="1"/>
  <c r="DP47"/>
  <c r="DP38"/>
  <c r="AU38"/>
  <c r="EG38" s="1"/>
  <c r="M33" i="56"/>
  <c r="AU29" i="1"/>
  <c r="EG29" s="1"/>
  <c r="M24" i="56"/>
  <c r="DP29" i="1"/>
  <c r="AU39"/>
  <c r="EG39" s="1"/>
  <c r="M34" i="56"/>
  <c r="DP39" i="1"/>
  <c r="M8" i="56"/>
  <c r="AU13" i="1"/>
  <c r="EG13" s="1"/>
  <c r="DP13"/>
  <c r="M31" i="56"/>
  <c r="AU36" i="1"/>
  <c r="EG36" s="1"/>
  <c r="DP36"/>
  <c r="DY36" s="1"/>
  <c r="CJ36" s="1"/>
  <c r="DP51"/>
  <c r="AU51"/>
  <c r="EG51" s="1"/>
  <c r="M42" i="56"/>
  <c r="M19"/>
  <c r="AU24" i="1"/>
  <c r="EG24" s="1"/>
  <c r="DP24"/>
  <c r="M15" i="56"/>
  <c r="DP20" i="1"/>
  <c r="AU20"/>
  <c r="EG20" s="1"/>
  <c r="DP14"/>
  <c r="AU14"/>
  <c r="EG14" s="1"/>
  <c r="M9" i="56"/>
  <c r="J40"/>
  <c r="DM45" i="1"/>
  <c r="AF45"/>
  <c r="ED45" s="1"/>
  <c r="AF41"/>
  <c r="ED41" s="1"/>
  <c r="FF41" s="1"/>
  <c r="CK41" s="1"/>
  <c r="CN41" s="1"/>
  <c r="DM41"/>
  <c r="DY41" s="1"/>
  <c r="CJ41" s="1"/>
  <c r="J36" i="56"/>
  <c r="N19" i="69"/>
  <c r="AB19" i="1"/>
  <c r="DF12"/>
  <c r="FD12"/>
  <c r="CY28"/>
  <c r="EW28"/>
  <c r="CY39"/>
  <c r="CQ39" s="1"/>
  <c r="EW39"/>
  <c r="J28" i="56"/>
  <c r="AF33" i="1"/>
  <c r="ED33" s="1"/>
  <c r="DM33"/>
  <c r="AF36"/>
  <c r="ED36" s="1"/>
  <c r="DM36"/>
  <c r="J31" i="56"/>
  <c r="DX26" i="1"/>
  <c r="CI26"/>
  <c r="EO26" s="1"/>
  <c r="U21" i="56"/>
  <c r="U28"/>
  <c r="DX33" i="1"/>
  <c r="CI33"/>
  <c r="EO33" s="1"/>
  <c r="U41" i="56"/>
  <c r="DX50" i="1"/>
  <c r="CI50"/>
  <c r="EO50" s="1"/>
  <c r="CI16"/>
  <c r="EO16" s="1"/>
  <c r="U11" i="56"/>
  <c r="DX16" i="1"/>
  <c r="U8" i="56"/>
  <c r="DX13" i="1"/>
  <c r="CI13"/>
  <c r="EO13" s="1"/>
  <c r="U39" i="56"/>
  <c r="DX44" i="1"/>
  <c r="CI44"/>
  <c r="EO44" s="1"/>
  <c r="CI32"/>
  <c r="EO32" s="1"/>
  <c r="U27" i="56"/>
  <c r="DX32" i="1"/>
  <c r="U10" i="56"/>
  <c r="DX15" i="1"/>
  <c r="CI15"/>
  <c r="EO15" s="1"/>
  <c r="DX48"/>
  <c r="CI48"/>
  <c r="EO48" s="1"/>
  <c r="CI35"/>
  <c r="EO35" s="1"/>
  <c r="U30" i="56"/>
  <c r="DX35" i="1"/>
  <c r="CD31"/>
  <c r="EN31" s="1"/>
  <c r="T26" i="56"/>
  <c r="DW31" i="1"/>
  <c r="T18" i="56"/>
  <c r="DW23" i="1"/>
  <c r="CD23"/>
  <c r="EN23" s="1"/>
  <c r="DW49"/>
  <c r="DH49" s="1"/>
  <c r="CD49"/>
  <c r="EN49" s="1"/>
  <c r="CD45"/>
  <c r="EN45" s="1"/>
  <c r="DW45"/>
  <c r="FD45"/>
  <c r="T40" i="56"/>
  <c r="T33"/>
  <c r="CD38" i="1"/>
  <c r="EN38" s="1"/>
  <c r="DW38"/>
  <c r="T27" i="56"/>
  <c r="DW32" i="1"/>
  <c r="CD32"/>
  <c r="EN32" s="1"/>
  <c r="T37" i="56"/>
  <c r="DW42" i="1"/>
  <c r="CD42"/>
  <c r="EN42" s="1"/>
  <c r="DW43"/>
  <c r="T38" i="56"/>
  <c r="CD43" i="1"/>
  <c r="EN43" s="1"/>
  <c r="CD33"/>
  <c r="EN33" s="1"/>
  <c r="T28" i="56"/>
  <c r="DW33" i="1"/>
  <c r="F54" i="66"/>
  <c r="F61"/>
  <c r="F58"/>
  <c r="F57"/>
  <c r="F56"/>
  <c r="F60"/>
  <c r="F59"/>
  <c r="F55"/>
  <c r="AB24" i="1"/>
  <c r="J35" i="56"/>
  <c r="DJ31" i="1"/>
  <c r="CY23"/>
  <c r="CQ23" s="1"/>
  <c r="FD33"/>
  <c r="F29" i="56"/>
  <c r="E29" s="1"/>
  <c r="F8"/>
  <c r="ET18" i="1"/>
  <c r="FE12"/>
  <c r="FE45"/>
  <c r="EW17"/>
  <c r="J54" i="73"/>
  <c r="AF15" i="1"/>
  <c r="ED15" s="1"/>
  <c r="FE49"/>
  <c r="DG37"/>
  <c r="EP34"/>
  <c r="FE25"/>
  <c r="FD36"/>
  <c r="FD19"/>
  <c r="DJ25"/>
  <c r="EQ25"/>
  <c r="DF22"/>
  <c r="EW35"/>
  <c r="EQ36"/>
  <c r="FA25"/>
  <c r="CV27"/>
  <c r="EW25"/>
  <c r="Q20" i="56"/>
  <c r="DM26" i="1"/>
  <c r="DH26" s="1"/>
  <c r="AF28"/>
  <c r="ED28" s="1"/>
  <c r="EW44"/>
  <c r="FE16"/>
  <c r="DJ36"/>
  <c r="DH36" s="1"/>
  <c r="EW32"/>
  <c r="G15" i="56"/>
  <c r="DF28" i="1"/>
  <c r="CQ28" s="1"/>
  <c r="FD50"/>
  <c r="ET15"/>
  <c r="DM29"/>
  <c r="O37" i="61"/>
  <c r="F57" s="1"/>
  <c r="AB21" i="1"/>
  <c r="EW43"/>
  <c r="AU33"/>
  <c r="EG33" s="1"/>
  <c r="M28" i="56"/>
  <c r="DP33" i="1"/>
  <c r="DP23"/>
  <c r="AU23"/>
  <c r="EG23" s="1"/>
  <c r="M18" i="56"/>
  <c r="E18" s="1"/>
  <c r="AU40" i="1"/>
  <c r="EG40" s="1"/>
  <c r="M35" i="56"/>
  <c r="DP40" i="1"/>
  <c r="M25" i="56"/>
  <c r="AU30" i="1"/>
  <c r="EG30" s="1"/>
  <c r="DP30"/>
  <c r="AU12"/>
  <c r="EG12" s="1"/>
  <c r="M7" i="56"/>
  <c r="DP12" i="1"/>
  <c r="AU35"/>
  <c r="EG35" s="1"/>
  <c r="M30" i="56"/>
  <c r="DP35" i="1"/>
  <c r="M37" i="56"/>
  <c r="EW42" i="1"/>
  <c r="AU42"/>
  <c r="EG42" s="1"/>
  <c r="DP42"/>
  <c r="DH42" s="1"/>
  <c r="DP28"/>
  <c r="M23" i="56"/>
  <c r="AU28" i="1"/>
  <c r="EG28" s="1"/>
  <c r="DP25"/>
  <c r="AU25"/>
  <c r="EG25" s="1"/>
  <c r="M20" i="56"/>
  <c r="AU15" i="1"/>
  <c r="EG15" s="1"/>
  <c r="M10" i="56"/>
  <c r="DP15" i="1"/>
  <c r="O21" i="69"/>
  <c r="AD21" i="1"/>
  <c r="DM47"/>
  <c r="DY47" s="1"/>
  <c r="CJ47" s="1"/>
  <c r="CM47" s="1"/>
  <c r="AF47"/>
  <c r="ED47" s="1"/>
  <c r="ET50"/>
  <c r="AF50"/>
  <c r="ED50" s="1"/>
  <c r="FF50" s="1"/>
  <c r="CK50" s="1"/>
  <c r="CN50" s="1"/>
  <c r="J41" i="56"/>
  <c r="E41" s="1"/>
  <c r="DM50" i="1"/>
  <c r="DH50" s="1"/>
  <c r="DM44"/>
  <c r="AF44"/>
  <c r="ED44" s="1"/>
  <c r="J39" i="56"/>
  <c r="E39" s="1"/>
  <c r="DM48" i="1"/>
  <c r="DH48" s="1"/>
  <c r="ET48"/>
  <c r="AF48"/>
  <c r="ED48" s="1"/>
  <c r="DM43"/>
  <c r="DY43" s="1"/>
  <c r="CJ43" s="1"/>
  <c r="CM43" s="1"/>
  <c r="AF43"/>
  <c r="ED43" s="1"/>
  <c r="FF43" s="1"/>
  <c r="CK43" s="1"/>
  <c r="CN43" s="1"/>
  <c r="J38" i="56"/>
  <c r="O27" i="69"/>
  <c r="AD27" i="1"/>
  <c r="EW38"/>
  <c r="CY38"/>
  <c r="DF37"/>
  <c r="FD37"/>
  <c r="U23" i="56"/>
  <c r="DX28" i="1"/>
  <c r="CI28"/>
  <c r="EO28" s="1"/>
  <c r="U35" i="56"/>
  <c r="DX40" i="1"/>
  <c r="CI40"/>
  <c r="EO40" s="1"/>
  <c r="CI18"/>
  <c r="EO18" s="1"/>
  <c r="U13" i="56"/>
  <c r="DX18" i="1"/>
  <c r="CI38"/>
  <c r="EO38" s="1"/>
  <c r="DX38"/>
  <c r="U33" i="56"/>
  <c r="T25"/>
  <c r="CD30" i="1"/>
  <c r="EN30" s="1"/>
  <c r="DW30"/>
  <c r="CD21"/>
  <c r="EN21" s="1"/>
  <c r="T16" i="56"/>
  <c r="DW21" i="1"/>
  <c r="T9" i="56"/>
  <c r="DW14" i="1"/>
  <c r="CD14"/>
  <c r="EN14" s="1"/>
  <c r="T7" i="56"/>
  <c r="DW12" i="1"/>
  <c r="CD12"/>
  <c r="EN12" s="1"/>
  <c r="DW15"/>
  <c r="T10" i="56"/>
  <c r="CD15" i="1"/>
  <c r="EN15" s="1"/>
  <c r="T8" i="56"/>
  <c r="CD13" i="1"/>
  <c r="EN13" s="1"/>
  <c r="DW13"/>
  <c r="FD27"/>
  <c r="DF27"/>
  <c r="CQ27" s="1"/>
  <c r="CV36"/>
  <c r="ET36"/>
  <c r="M40" i="56"/>
  <c r="DP45" i="1"/>
  <c r="DH45" s="1"/>
  <c r="AU45"/>
  <c r="EG45" s="1"/>
  <c r="FF45" s="1"/>
  <c r="CK45" s="1"/>
  <c r="CN45" s="1"/>
  <c r="M32" i="56"/>
  <c r="DP37" i="1"/>
  <c r="AU37"/>
  <c r="EG37" s="1"/>
  <c r="DP50"/>
  <c r="AU50"/>
  <c r="EG50" s="1"/>
  <c r="M41" i="56"/>
  <c r="AU49" i="1"/>
  <c r="EG49" s="1"/>
  <c r="DP49"/>
  <c r="DM42"/>
  <c r="AF42"/>
  <c r="ED42" s="1"/>
  <c r="ET42"/>
  <c r="J37" i="56"/>
  <c r="E37" s="1"/>
  <c r="BJ27" i="1"/>
  <c r="EJ27" s="1"/>
  <c r="DS27"/>
  <c r="P22" i="56"/>
  <c r="U37"/>
  <c r="DX42" i="1"/>
  <c r="CI42"/>
  <c r="EO42" s="1"/>
  <c r="CI17"/>
  <c r="EO17" s="1"/>
  <c r="DX17"/>
  <c r="U12" i="56"/>
  <c r="U16"/>
  <c r="CI21" i="1"/>
  <c r="EO21" s="1"/>
  <c r="DX21"/>
  <c r="CI43"/>
  <c r="EO43" s="1"/>
  <c r="U38" i="56"/>
  <c r="DX43" i="1"/>
  <c r="CI37"/>
  <c r="EO37" s="1"/>
  <c r="U32" i="56"/>
  <c r="DX37" i="1"/>
  <c r="U9" i="56"/>
  <c r="DX14" i="1"/>
  <c r="CI14"/>
  <c r="EO14" s="1"/>
  <c r="F56" i="48"/>
  <c r="F55"/>
  <c r="F61"/>
  <c r="F58"/>
  <c r="F60"/>
  <c r="F59"/>
  <c r="F54"/>
  <c r="F57"/>
  <c r="EW18" i="1"/>
  <c r="CY18"/>
  <c r="CQ18" s="1"/>
  <c r="FE13"/>
  <c r="DG13"/>
  <c r="CY21"/>
  <c r="EW21"/>
  <c r="M14" i="56"/>
  <c r="DP19" i="1"/>
  <c r="AU19"/>
  <c r="EG19" s="1"/>
  <c r="DP26"/>
  <c r="AU26"/>
  <c r="EG26" s="1"/>
  <c r="M21" i="56"/>
  <c r="DP46" i="1"/>
  <c r="AU46"/>
  <c r="EG46" s="1"/>
  <c r="AU27"/>
  <c r="EG27" s="1"/>
  <c r="M22" i="56"/>
  <c r="DP27" i="1"/>
  <c r="EW41"/>
  <c r="DP41"/>
  <c r="AU41"/>
  <c r="EG41" s="1"/>
  <c r="M36" i="56"/>
  <c r="AU22" i="1"/>
  <c r="EG22" s="1"/>
  <c r="M17" i="56"/>
  <c r="DP22" i="1"/>
  <c r="AU34"/>
  <c r="EG34" s="1"/>
  <c r="M29" i="56"/>
  <c r="DP34" i="1"/>
  <c r="AU16"/>
  <c r="EG16" s="1"/>
  <c r="M11" i="56"/>
  <c r="DP16" i="1"/>
  <c r="AF49"/>
  <c r="ED49" s="1"/>
  <c r="FF49" s="1"/>
  <c r="CK49" s="1"/>
  <c r="CN49" s="1"/>
  <c r="DM49"/>
  <c r="AF22"/>
  <c r="ED22" s="1"/>
  <c r="J17" i="56"/>
  <c r="DM22" i="1"/>
  <c r="ET46"/>
  <c r="DM46"/>
  <c r="AF46"/>
  <c r="ED46" s="1"/>
  <c r="FF46" s="1"/>
  <c r="CK46" s="1"/>
  <c r="CN46" s="1"/>
  <c r="N17" i="69"/>
  <c r="J54" s="1"/>
  <c r="AB17" i="1"/>
  <c r="F54" i="52"/>
  <c r="F56"/>
  <c r="F55"/>
  <c r="F60"/>
  <c r="F59"/>
  <c r="F57"/>
  <c r="F58"/>
  <c r="F61"/>
  <c r="BO34" i="1"/>
  <c r="EK34" s="1"/>
  <c r="Q29" i="56"/>
  <c r="DT34" i="1"/>
  <c r="DG19"/>
  <c r="FE19"/>
  <c r="FD40"/>
  <c r="DF40"/>
  <c r="DF24"/>
  <c r="FD24"/>
  <c r="CI39"/>
  <c r="EO39" s="1"/>
  <c r="U34" i="56"/>
  <c r="DX39" i="1"/>
  <c r="U42" i="56"/>
  <c r="DX51" i="1"/>
  <c r="DY51" s="1"/>
  <c r="CJ51" s="1"/>
  <c r="CI51"/>
  <c r="EO51" s="1"/>
  <c r="FE51"/>
  <c r="U31" i="56"/>
  <c r="DX36" i="1"/>
  <c r="CI36"/>
  <c r="EO36" s="1"/>
  <c r="CI34"/>
  <c r="EO34" s="1"/>
  <c r="DX34"/>
  <c r="U29" i="56"/>
  <c r="U17"/>
  <c r="DX22" i="1"/>
  <c r="CI22"/>
  <c r="EO22" s="1"/>
  <c r="DX47"/>
  <c r="CI47"/>
  <c r="EO47" s="1"/>
  <c r="U19" i="56"/>
  <c r="DX24" i="1"/>
  <c r="CI24"/>
  <c r="EO24" s="1"/>
  <c r="CI20"/>
  <c r="EO20" s="1"/>
  <c r="DX20"/>
  <c r="U15" i="56"/>
  <c r="DX46" i="1"/>
  <c r="DY46" s="1"/>
  <c r="CJ46" s="1"/>
  <c r="CM46" s="1"/>
  <c r="CI46"/>
  <c r="EO46" s="1"/>
  <c r="CI41"/>
  <c r="EO41" s="1"/>
  <c r="DX41"/>
  <c r="U36" i="56"/>
  <c r="U25"/>
  <c r="DX30" i="1"/>
  <c r="CI30"/>
  <c r="EO30" s="1"/>
  <c r="CD16"/>
  <c r="EN16" s="1"/>
  <c r="T11" i="56"/>
  <c r="DW16" i="1"/>
  <c r="T34" i="56"/>
  <c r="CD39" i="1"/>
  <c r="EN39" s="1"/>
  <c r="DW39"/>
  <c r="CD34"/>
  <c r="EN34" s="1"/>
  <c r="DW34"/>
  <c r="T29" i="56"/>
  <c r="DW48" i="1"/>
  <c r="CD48"/>
  <c r="EN48" s="1"/>
  <c r="DW44"/>
  <c r="T39" i="56"/>
  <c r="CD44" i="1"/>
  <c r="EN44" s="1"/>
  <c r="DW22"/>
  <c r="CD22"/>
  <c r="EN22" s="1"/>
  <c r="T17" i="56"/>
  <c r="T13"/>
  <c r="DW18" i="1"/>
  <c r="CD18"/>
  <c r="EN18" s="1"/>
  <c r="CD37"/>
  <c r="EN37" s="1"/>
  <c r="T32" i="56"/>
  <c r="DW37" i="1"/>
  <c r="DW24"/>
  <c r="CD24"/>
  <c r="EN24" s="1"/>
  <c r="T19" i="56"/>
  <c r="CD29" i="1"/>
  <c r="EN29" s="1"/>
  <c r="DW29"/>
  <c r="T24" i="56"/>
  <c r="DW28" i="1"/>
  <c r="T23" i="56"/>
  <c r="CD28" i="1"/>
  <c r="EN28" s="1"/>
  <c r="DW26"/>
  <c r="T21" i="56"/>
  <c r="CD26" i="1"/>
  <c r="EN26" s="1"/>
  <c r="DW41"/>
  <c r="T36" i="56"/>
  <c r="CD41" i="1"/>
  <c r="EN41" s="1"/>
  <c r="FD41"/>
  <c r="T14" i="56"/>
  <c r="DW19" i="1"/>
  <c r="CD19"/>
  <c r="EN19" s="1"/>
  <c r="DW46"/>
  <c r="CD46"/>
  <c r="EN46" s="1"/>
  <c r="FD46"/>
  <c r="AB13"/>
  <c r="N13" i="69"/>
  <c r="FF42" i="1"/>
  <c r="CK42" s="1"/>
  <c r="CN42" s="1"/>
  <c r="CQ33"/>
  <c r="EW33"/>
  <c r="FD14"/>
  <c r="Q23"/>
  <c r="EA23" s="1"/>
  <c r="F53" i="69"/>
  <c r="EW12" i="1"/>
  <c r="EW37"/>
  <c r="ET44"/>
  <c r="DU37"/>
  <c r="G26" i="56"/>
  <c r="DF16" i="1"/>
  <c r="J58" i="61"/>
  <c r="DI29" i="1"/>
  <c r="EQ20"/>
  <c r="EQ23"/>
  <c r="FD47"/>
  <c r="ET26"/>
  <c r="FE14"/>
  <c r="BR40"/>
  <c r="EQ31"/>
  <c r="ET43"/>
  <c r="FE28"/>
  <c r="EW15"/>
  <c r="EW31"/>
  <c r="EW45"/>
  <c r="J58" i="59"/>
  <c r="ET29" i="1"/>
  <c r="FD13"/>
  <c r="J24" i="56"/>
  <c r="N31" i="69"/>
  <c r="AB27" i="1"/>
  <c r="N20" i="69"/>
  <c r="EW29" i="1"/>
  <c r="BO28"/>
  <c r="EK28" s="1"/>
  <c r="Q23" i="56"/>
  <c r="DT28" i="1"/>
  <c r="O32" i="69"/>
  <c r="AD32" i="1"/>
  <c r="O21" i="73"/>
  <c r="J21" i="1"/>
  <c r="BJ21"/>
  <c r="EJ21" s="1"/>
  <c r="P16" i="56"/>
  <c r="EZ21" i="1"/>
  <c r="DS21"/>
  <c r="T12"/>
  <c r="O12" i="71"/>
  <c r="F54" s="1"/>
  <c r="DS37" i="1"/>
  <c r="BJ37"/>
  <c r="EJ37" s="1"/>
  <c r="P32" i="56"/>
  <c r="CQ48" i="1"/>
  <c r="CQ16"/>
  <c r="FF48"/>
  <c r="CK48" s="1"/>
  <c r="CN48" s="1"/>
  <c r="F54" i="61"/>
  <c r="EP29" i="1"/>
  <c r="FA28"/>
  <c r="E31" i="56"/>
  <c r="DJ23" i="1"/>
  <c r="DJ15"/>
  <c r="DM35"/>
  <c r="AF35"/>
  <c r="ED35" s="1"/>
  <c r="J30" i="56"/>
  <c r="AF16" i="1"/>
  <c r="ED16" s="1"/>
  <c r="J11" i="56"/>
  <c r="DM16" i="1"/>
  <c r="DY49"/>
  <c r="CJ49" s="1"/>
  <c r="CM49" s="1"/>
  <c r="EQ15"/>
  <c r="DL29"/>
  <c r="I24" i="56"/>
  <c r="AA29" i="1"/>
  <c r="EC29" s="1"/>
  <c r="DL34"/>
  <c r="I29" i="56"/>
  <c r="AA34" i="1"/>
  <c r="EC34" s="1"/>
  <c r="ES34"/>
  <c r="DU33"/>
  <c r="R28" i="56"/>
  <c r="BT33" i="1"/>
  <c r="EL33" s="1"/>
  <c r="DU22"/>
  <c r="R17" i="56"/>
  <c r="BT22" i="1"/>
  <c r="EL22" s="1"/>
  <c r="DT21"/>
  <c r="Q16" i="56"/>
  <c r="BO21" i="1"/>
  <c r="EK21" s="1"/>
  <c r="DU32"/>
  <c r="R27" i="56"/>
  <c r="BT32" i="1"/>
  <c r="EL32" s="1"/>
  <c r="DT12"/>
  <c r="Q7" i="56"/>
  <c r="BO12" i="1"/>
  <c r="EK12" s="1"/>
  <c r="H60" i="70"/>
  <c r="H59"/>
  <c r="H56"/>
  <c r="H55"/>
  <c r="H54"/>
  <c r="H58"/>
  <c r="H57"/>
  <c r="F56"/>
  <c r="H61"/>
  <c r="F60"/>
  <c r="F59"/>
  <c r="F55"/>
  <c r="F58"/>
  <c r="F61"/>
  <c r="F57"/>
  <c r="F54"/>
  <c r="DY42" i="1"/>
  <c r="CJ42" s="1"/>
  <c r="DM34"/>
  <c r="J29" i="56"/>
  <c r="AF34" i="1"/>
  <c r="ED34" s="1"/>
  <c r="DI12"/>
  <c r="F7" i="56"/>
  <c r="L12" i="1"/>
  <c r="DZ12" s="1"/>
  <c r="DJ21"/>
  <c r="G16" i="56"/>
  <c r="Q21" i="1"/>
  <c r="EA21" s="1"/>
  <c r="DJ40"/>
  <c r="G35" i="56"/>
  <c r="Q40" i="1"/>
  <c r="EA40" s="1"/>
  <c r="DU25"/>
  <c r="R20" i="56"/>
  <c r="BT25" i="1"/>
  <c r="EL25" s="1"/>
  <c r="DI37"/>
  <c r="F32" i="56"/>
  <c r="L37" i="1"/>
  <c r="DZ37" s="1"/>
  <c r="DU39"/>
  <c r="R34" i="56"/>
  <c r="BT39" i="1"/>
  <c r="EL39" s="1"/>
  <c r="DI27"/>
  <c r="F22" i="56"/>
  <c r="L27" i="1"/>
  <c r="DZ27" s="1"/>
  <c r="DL38"/>
  <c r="I33" i="56"/>
  <c r="AA38" i="1"/>
  <c r="EC38" s="1"/>
  <c r="DU21"/>
  <c r="R16" i="56"/>
  <c r="BT21" i="1"/>
  <c r="EL21" s="1"/>
  <c r="DJ16"/>
  <c r="G11" i="56"/>
  <c r="Q16" i="1"/>
  <c r="EA16" s="1"/>
  <c r="DU30"/>
  <c r="R25" i="56"/>
  <c r="BT30" i="1"/>
  <c r="EL30" s="1"/>
  <c r="DH41"/>
  <c r="O38" i="59"/>
  <c r="BR38" i="1"/>
  <c r="F57" i="60"/>
  <c r="F58"/>
  <c r="F59"/>
  <c r="F54"/>
  <c r="F55"/>
  <c r="F60"/>
  <c r="F56"/>
  <c r="F61"/>
  <c r="H59"/>
  <c r="H54"/>
  <c r="H56"/>
  <c r="H60"/>
  <c r="H55"/>
  <c r="H57"/>
  <c r="H58"/>
  <c r="H61"/>
  <c r="DL13" i="1"/>
  <c r="I8" i="56"/>
  <c r="AA13" i="1"/>
  <c r="EC13" s="1"/>
  <c r="DL16"/>
  <c r="I11" i="56"/>
  <c r="AA16" i="1"/>
  <c r="EC16" s="1"/>
  <c r="DT17"/>
  <c r="Q12" i="56"/>
  <c r="BO17" i="1"/>
  <c r="EK17" s="1"/>
  <c r="FA17"/>
  <c r="DL22"/>
  <c r="I17" i="56"/>
  <c r="AA22" i="1"/>
  <c r="EC22" s="1"/>
  <c r="DJ35"/>
  <c r="G30" i="56"/>
  <c r="Q35" i="1"/>
  <c r="EA35" s="1"/>
  <c r="FF35" s="1"/>
  <c r="CK35" s="1"/>
  <c r="CN35" s="1"/>
  <c r="DJ34"/>
  <c r="G29" i="56"/>
  <c r="Q34" i="1"/>
  <c r="EA34" s="1"/>
  <c r="DJ28"/>
  <c r="G23" i="56"/>
  <c r="Q28" i="1"/>
  <c r="EA28" s="1"/>
  <c r="DJ19"/>
  <c r="G14" i="56"/>
  <c r="Q19" i="1"/>
  <c r="EA19" s="1"/>
  <c r="DI28"/>
  <c r="F23" i="56"/>
  <c r="L28" i="1"/>
  <c r="DZ28" s="1"/>
  <c r="DJ24"/>
  <c r="G19" i="56"/>
  <c r="Q24" i="1"/>
  <c r="EA24" s="1"/>
  <c r="CQ30"/>
  <c r="H61" i="61"/>
  <c r="CQ24" i="1"/>
  <c r="ES29"/>
  <c r="CQ13"/>
  <c r="CQ35"/>
  <c r="E42" i="56"/>
  <c r="ET34" i="1"/>
  <c r="CQ14"/>
  <c r="EQ21"/>
  <c r="CQ36"/>
  <c r="L43" i="56"/>
  <c r="CQ50" i="1"/>
  <c r="CQ44"/>
  <c r="CQ51"/>
  <c r="H55" i="61"/>
  <c r="CQ32" i="1"/>
  <c r="CQ25"/>
  <c r="FB39"/>
  <c r="CQ12"/>
  <c r="CQ29"/>
  <c r="CQ43"/>
  <c r="J54" i="72"/>
  <c r="DM25" i="1"/>
  <c r="J20" i="56"/>
  <c r="AF25" i="1"/>
  <c r="ED25" s="1"/>
  <c r="ET25"/>
  <c r="DU20"/>
  <c r="R15" i="56"/>
  <c r="BT20" i="1"/>
  <c r="EL20" s="1"/>
  <c r="DU31"/>
  <c r="R26" i="56"/>
  <c r="BT31" i="1"/>
  <c r="EL31" s="1"/>
  <c r="DL24"/>
  <c r="I19" i="56"/>
  <c r="AA24" i="1"/>
  <c r="EC24" s="1"/>
  <c r="DU17"/>
  <c r="R12" i="56"/>
  <c r="BT17" i="1"/>
  <c r="EL17" s="1"/>
  <c r="DJ13"/>
  <c r="G8" i="56"/>
  <c r="Q13" i="1"/>
  <c r="EA13" s="1"/>
  <c r="O30" i="73"/>
  <c r="F54" s="1"/>
  <c r="J30" i="1"/>
  <c r="DJ17"/>
  <c r="G12" i="56"/>
  <c r="Q17" i="1"/>
  <c r="EA17" s="1"/>
  <c r="DJ32"/>
  <c r="G27" i="56"/>
  <c r="Q32" i="1"/>
  <c r="EA32" s="1"/>
  <c r="DS35"/>
  <c r="P30" i="56"/>
  <c r="E30" s="1"/>
  <c r="BJ35" i="1"/>
  <c r="EJ35" s="1"/>
  <c r="DS20"/>
  <c r="P15" i="56"/>
  <c r="BJ20" i="1"/>
  <c r="EJ20" s="1"/>
  <c r="DS24"/>
  <c r="P19" i="56"/>
  <c r="BJ24" i="1"/>
  <c r="EJ24" s="1"/>
  <c r="H55" i="71"/>
  <c r="H56"/>
  <c r="H61"/>
  <c r="H57"/>
  <c r="H54"/>
  <c r="H58"/>
  <c r="H59"/>
  <c r="H60"/>
  <c r="DS19" i="1"/>
  <c r="P14" i="56"/>
  <c r="BJ19" i="1"/>
  <c r="EJ19" s="1"/>
  <c r="O38" i="72"/>
  <c r="F56" s="1"/>
  <c r="O38" i="1"/>
  <c r="DK30"/>
  <c r="H25" i="56"/>
  <c r="V30" i="1"/>
  <c r="EB30" s="1"/>
  <c r="DK25"/>
  <c r="H20" i="56"/>
  <c r="V25" i="1"/>
  <c r="EB25" s="1"/>
  <c r="F57" i="73"/>
  <c r="H56"/>
  <c r="DU23" i="1"/>
  <c r="DH23" s="1"/>
  <c r="R18" i="56"/>
  <c r="BT23" i="1"/>
  <c r="EL23" s="1"/>
  <c r="FF23" s="1"/>
  <c r="CK23" s="1"/>
  <c r="CN23" s="1"/>
  <c r="DU26"/>
  <c r="R21" i="56"/>
  <c r="BT26" i="1"/>
  <c r="EL26" s="1"/>
  <c r="DJ18"/>
  <c r="G13" i="56"/>
  <c r="Q18" i="1"/>
  <c r="EA18" s="1"/>
  <c r="DU12"/>
  <c r="R7" i="56"/>
  <c r="BT12" i="1"/>
  <c r="EL12" s="1"/>
  <c r="DU34"/>
  <c r="R29" i="56"/>
  <c r="BT34" i="1"/>
  <c r="EL34" s="1"/>
  <c r="DU18"/>
  <c r="R13" i="56"/>
  <c r="BT18" i="1"/>
  <c r="EL18" s="1"/>
  <c r="CQ31"/>
  <c r="CQ34"/>
  <c r="CQ42"/>
  <c r="CQ45"/>
  <c r="CQ19"/>
  <c r="CQ41"/>
  <c r="FA12"/>
  <c r="FB33"/>
  <c r="F59" i="61"/>
  <c r="E36" i="56"/>
  <c r="O43"/>
  <c r="EP12" i="1"/>
  <c r="CQ49"/>
  <c r="ER30"/>
  <c r="CQ22"/>
  <c r="CQ47"/>
  <c r="EQ40"/>
  <c r="DS29"/>
  <c r="P24" i="56"/>
  <c r="BJ29" i="1"/>
  <c r="EJ29" s="1"/>
  <c r="DS18"/>
  <c r="P13" i="56"/>
  <c r="BJ18" i="1"/>
  <c r="EJ18" s="1"/>
  <c r="DS15"/>
  <c r="P10" i="56"/>
  <c r="E10" s="1"/>
  <c r="BJ15" i="1"/>
  <c r="EJ15" s="1"/>
  <c r="DM37"/>
  <c r="J32" i="56"/>
  <c r="AF37" i="1"/>
  <c r="ED37" s="1"/>
  <c r="DL32"/>
  <c r="I27" i="56"/>
  <c r="AA32" i="1"/>
  <c r="EC32" s="1"/>
  <c r="DU14"/>
  <c r="R9" i="56"/>
  <c r="BT14" i="1"/>
  <c r="EL14" s="1"/>
  <c r="FB14"/>
  <c r="DU28"/>
  <c r="R23" i="56"/>
  <c r="BT28" i="1"/>
  <c r="EL28" s="1"/>
  <c r="DJ26"/>
  <c r="G21" i="56"/>
  <c r="E21" s="1"/>
  <c r="Q26" i="1"/>
  <c r="EA26" s="1"/>
  <c r="FF26" s="1"/>
  <c r="CK26" s="1"/>
  <c r="CN26" s="1"/>
  <c r="DU40"/>
  <c r="R35" i="56"/>
  <c r="BT40" i="1"/>
  <c r="EL40" s="1"/>
  <c r="DJ22"/>
  <c r="DH22" s="1"/>
  <c r="G17" i="56"/>
  <c r="E17" s="1"/>
  <c r="Q22" i="1"/>
  <c r="EA22" s="1"/>
  <c r="DL25"/>
  <c r="DH25" s="1"/>
  <c r="I20" i="56"/>
  <c r="AA25" i="1"/>
  <c r="EC25" s="1"/>
  <c r="ES25"/>
  <c r="DS13"/>
  <c r="P8" i="56"/>
  <c r="BJ13" i="1"/>
  <c r="EJ13" s="1"/>
  <c r="DL40"/>
  <c r="I35" i="56"/>
  <c r="AA40" i="1"/>
  <c r="EC40" s="1"/>
  <c r="ES40"/>
  <c r="DK13"/>
  <c r="H8" i="56"/>
  <c r="V13" i="1"/>
  <c r="EB13" s="1"/>
  <c r="ER13"/>
  <c r="DY26"/>
  <c r="CJ26" s="1"/>
  <c r="O16" i="59"/>
  <c r="F57" s="1"/>
  <c r="BR16" i="1"/>
  <c r="DJ14"/>
  <c r="G9" i="56"/>
  <c r="Q14" i="1"/>
  <c r="EA14" s="1"/>
  <c r="DT37"/>
  <c r="Q32" i="56"/>
  <c r="BO37" i="1"/>
  <c r="EK37" s="1"/>
  <c r="DL18"/>
  <c r="I13" i="56"/>
  <c r="AA18" i="1"/>
  <c r="EC18" s="1"/>
  <c r="FF18" s="1"/>
  <c r="CK18" s="1"/>
  <c r="CN18" s="1"/>
  <c r="ES18"/>
  <c r="DL14"/>
  <c r="I9" i="56"/>
  <c r="AA14" i="1"/>
  <c r="EC14" s="1"/>
  <c r="ES14"/>
  <c r="DY44"/>
  <c r="CJ44" s="1"/>
  <c r="DI20"/>
  <c r="F15" i="56"/>
  <c r="L20" i="1"/>
  <c r="DZ20" s="1"/>
  <c r="DU27"/>
  <c r="R22" i="56"/>
  <c r="BT27" i="1"/>
  <c r="EL27" s="1"/>
  <c r="DJ33"/>
  <c r="DH33" s="1"/>
  <c r="G28" i="56"/>
  <c r="Q33" i="1"/>
  <c r="EA33" s="1"/>
  <c r="DJ29"/>
  <c r="G24" i="56"/>
  <c r="E24" s="1"/>
  <c r="Q29" i="1"/>
  <c r="EA29" s="1"/>
  <c r="FF29" s="1"/>
  <c r="CK29" s="1"/>
  <c r="CN29" s="1"/>
  <c r="E35" i="56"/>
  <c r="CQ26" i="1"/>
  <c r="FB40"/>
  <c r="CQ37"/>
  <c r="EZ29"/>
  <c r="CQ17"/>
  <c r="CQ38"/>
  <c r="FB22"/>
  <c r="ES38"/>
  <c r="EQ32"/>
  <c r="FB25"/>
  <c r="FA21"/>
  <c r="CQ40"/>
  <c r="J58" i="73"/>
  <c r="J54" i="59"/>
  <c r="AF27" i="1" l="1"/>
  <c r="ED27" s="1"/>
  <c r="J22" i="56"/>
  <c r="DM27" i="1"/>
  <c r="DH27" s="1"/>
  <c r="J19" i="56"/>
  <c r="E19" s="1"/>
  <c r="DM24" i="1"/>
  <c r="AF24"/>
  <c r="ED24" s="1"/>
  <c r="FF24" s="1"/>
  <c r="CK24" s="1"/>
  <c r="CN24" s="1"/>
  <c r="ET24"/>
  <c r="AD20"/>
  <c r="O20" i="69"/>
  <c r="ET21" i="1"/>
  <c r="J16" i="56"/>
  <c r="DM21" i="1"/>
  <c r="AF21"/>
  <c r="ED21" s="1"/>
  <c r="O19" i="69"/>
  <c r="AD19" i="1"/>
  <c r="DM12"/>
  <c r="AF12"/>
  <c r="ED12" s="1"/>
  <c r="J7" i="56"/>
  <c r="ET12" i="1"/>
  <c r="AF14"/>
  <c r="ED14" s="1"/>
  <c r="J9" i="56"/>
  <c r="DM14" i="1"/>
  <c r="DH14" s="1"/>
  <c r="ET14"/>
  <c r="E34" i="56"/>
  <c r="ET27" i="1"/>
  <c r="E28" i="56"/>
  <c r="FF15" i="1"/>
  <c r="CK15" s="1"/>
  <c r="CN15" s="1"/>
  <c r="H54" i="61"/>
  <c r="DH34" i="1"/>
  <c r="DH46"/>
  <c r="CO46" s="1"/>
  <c r="H60" i="61"/>
  <c r="DH43" i="1"/>
  <c r="E40" i="56"/>
  <c r="H58" i="61"/>
  <c r="FF33" i="1"/>
  <c r="CK33" s="1"/>
  <c r="CN33" s="1"/>
  <c r="H56" i="61"/>
  <c r="F56" i="73"/>
  <c r="F61" i="61"/>
  <c r="DY29" i="1"/>
  <c r="CJ29" s="1"/>
  <c r="CM29" s="1"/>
  <c r="FF22"/>
  <c r="CK22" s="1"/>
  <c r="CN22" s="1"/>
  <c r="DY15"/>
  <c r="CJ15" s="1"/>
  <c r="CO49"/>
  <c r="F56" i="61"/>
  <c r="H60" i="73"/>
  <c r="F59" i="71"/>
  <c r="F58"/>
  <c r="F57"/>
  <c r="F61"/>
  <c r="H57" i="61"/>
  <c r="DY50" i="1"/>
  <c r="CJ50" s="1"/>
  <c r="F55" i="61"/>
  <c r="DY45" i="1"/>
  <c r="CJ45" s="1"/>
  <c r="CM45" s="1"/>
  <c r="DY48"/>
  <c r="CJ48" s="1"/>
  <c r="AD31"/>
  <c r="O31" i="69"/>
  <c r="O17"/>
  <c r="AD17" i="1"/>
  <c r="AF39"/>
  <c r="ED39" s="1"/>
  <c r="FF39" s="1"/>
  <c r="CK39" s="1"/>
  <c r="CN39" s="1"/>
  <c r="DM39"/>
  <c r="J34" i="56"/>
  <c r="ET39" i="1"/>
  <c r="AD13"/>
  <c r="O13" i="69"/>
  <c r="DH24" i="1"/>
  <c r="CO43"/>
  <c r="M43" i="56"/>
  <c r="H59" i="61"/>
  <c r="F60"/>
  <c r="F55" i="71"/>
  <c r="F56"/>
  <c r="F60"/>
  <c r="F58" i="61"/>
  <c r="DH47" i="1"/>
  <c r="CO47" s="1"/>
  <c r="J58" i="69"/>
  <c r="T43" i="56"/>
  <c r="U43"/>
  <c r="V12" i="1"/>
  <c r="EB12" s="1"/>
  <c r="FF12" s="1"/>
  <c r="CK12" s="1"/>
  <c r="CN12" s="1"/>
  <c r="H7" i="56"/>
  <c r="E7" s="1"/>
  <c r="DK12" i="1"/>
  <c r="DY12" s="1"/>
  <c r="CJ12" s="1"/>
  <c r="ER12"/>
  <c r="J27" i="56"/>
  <c r="E27" s="1"/>
  <c r="DM32" i="1"/>
  <c r="DH32" s="1"/>
  <c r="AF32"/>
  <c r="ED32" s="1"/>
  <c r="ET32"/>
  <c r="FF28"/>
  <c r="CK28" s="1"/>
  <c r="CN28" s="1"/>
  <c r="DY34"/>
  <c r="CJ34" s="1"/>
  <c r="CO34" s="1"/>
  <c r="E9" i="56"/>
  <c r="DY40" i="1"/>
  <c r="CJ40" s="1"/>
  <c r="CM40" s="1"/>
  <c r="P43" i="56"/>
  <c r="E20"/>
  <c r="DY25" i="1"/>
  <c r="CJ25" s="1"/>
  <c r="CO25" s="1"/>
  <c r="DY35"/>
  <c r="CJ35" s="1"/>
  <c r="CM35" s="1"/>
  <c r="DY24"/>
  <c r="CJ24" s="1"/>
  <c r="CM24" s="1"/>
  <c r="DY18"/>
  <c r="CJ18" s="1"/>
  <c r="CM18" s="1"/>
  <c r="L21"/>
  <c r="DZ21" s="1"/>
  <c r="FF21" s="1"/>
  <c r="CK21" s="1"/>
  <c r="CN21" s="1"/>
  <c r="F16" i="56"/>
  <c r="E16" s="1"/>
  <c r="DI21" i="1"/>
  <c r="EP21"/>
  <c r="FF40"/>
  <c r="CK40" s="1"/>
  <c r="CN40" s="1"/>
  <c r="DH29"/>
  <c r="E13" i="56"/>
  <c r="FF25" i="1"/>
  <c r="CK25" s="1"/>
  <c r="CN25" s="1"/>
  <c r="F58" i="69"/>
  <c r="CO29" i="1"/>
  <c r="CM15"/>
  <c r="CO24"/>
  <c r="CO36"/>
  <c r="CM36"/>
  <c r="DU38"/>
  <c r="R33" i="56"/>
  <c r="BT38" i="1"/>
  <c r="EL38" s="1"/>
  <c r="FB38"/>
  <c r="DY27"/>
  <c r="CJ27" s="1"/>
  <c r="DJ38"/>
  <c r="G33" i="56"/>
  <c r="E33" s="1"/>
  <c r="Q38" i="1"/>
  <c r="EA38" s="1"/>
  <c r="FF38" s="1"/>
  <c r="CK38" s="1"/>
  <c r="CN38" s="1"/>
  <c r="EQ38"/>
  <c r="DI30"/>
  <c r="F25" i="56"/>
  <c r="E25" s="1"/>
  <c r="L30" i="1"/>
  <c r="DZ30" s="1"/>
  <c r="FF30" s="1"/>
  <c r="CK30" s="1"/>
  <c r="CN30" s="1"/>
  <c r="EP30"/>
  <c r="DH40"/>
  <c r="DY22"/>
  <c r="CJ22" s="1"/>
  <c r="H55" i="59"/>
  <c r="H60"/>
  <c r="F54"/>
  <c r="F60"/>
  <c r="DH35" i="1"/>
  <c r="CO35" s="1"/>
  <c r="H58" i="72"/>
  <c r="H61"/>
  <c r="F54"/>
  <c r="F61"/>
  <c r="FF37" i="1"/>
  <c r="CK37" s="1"/>
  <c r="CN37" s="1"/>
  <c r="DH18"/>
  <c r="H43" i="56"/>
  <c r="H58" i="73"/>
  <c r="H59"/>
  <c r="F60"/>
  <c r="F58"/>
  <c r="DY23" i="1"/>
  <c r="CJ23" s="1"/>
  <c r="H61" i="59"/>
  <c r="H58"/>
  <c r="F55"/>
  <c r="F56"/>
  <c r="H54" i="72"/>
  <c r="H55"/>
  <c r="F55"/>
  <c r="F57"/>
  <c r="E22" i="56"/>
  <c r="CO44" i="1"/>
  <c r="CM44"/>
  <c r="CO51"/>
  <c r="CM51"/>
  <c r="DY28"/>
  <c r="CJ28" s="1"/>
  <c r="DH28"/>
  <c r="CM41"/>
  <c r="CO41"/>
  <c r="DH37"/>
  <c r="DY37"/>
  <c r="CJ37" s="1"/>
  <c r="DH12"/>
  <c r="CM42"/>
  <c r="CO42"/>
  <c r="DH15"/>
  <c r="CO15" s="1"/>
  <c r="FF14"/>
  <c r="CK14" s="1"/>
  <c r="CN14" s="1"/>
  <c r="H54" i="73"/>
  <c r="H55"/>
  <c r="F55"/>
  <c r="F59"/>
  <c r="H56" i="59"/>
  <c r="H54"/>
  <c r="F58"/>
  <c r="F61"/>
  <c r="I43" i="56"/>
  <c r="H60" i="72"/>
  <c r="H57"/>
  <c r="F59"/>
  <c r="F58"/>
  <c r="DY33" i="1"/>
  <c r="CJ33" s="1"/>
  <c r="FF27"/>
  <c r="CK27" s="1"/>
  <c r="CN27" s="1"/>
  <c r="DU16"/>
  <c r="DY16" s="1"/>
  <c r="CJ16" s="1"/>
  <c r="R11" i="56"/>
  <c r="E11" s="1"/>
  <c r="BT16" i="1"/>
  <c r="EL16" s="1"/>
  <c r="FF16" s="1"/>
  <c r="CK16" s="1"/>
  <c r="CN16" s="1"/>
  <c r="FB16"/>
  <c r="CM26"/>
  <c r="CO26"/>
  <c r="CM50"/>
  <c r="CO50"/>
  <c r="F43" i="56"/>
  <c r="H57" i="73"/>
  <c r="H61"/>
  <c r="F61"/>
  <c r="FF32" i="1"/>
  <c r="CK32" s="1"/>
  <c r="CN32" s="1"/>
  <c r="E23" i="56"/>
  <c r="FF34" i="1"/>
  <c r="CK34" s="1"/>
  <c r="CN34" s="1"/>
  <c r="H59" i="59"/>
  <c r="H57"/>
  <c r="F59"/>
  <c r="H56" i="72"/>
  <c r="H59"/>
  <c r="F60"/>
  <c r="E32" i="56"/>
  <c r="Q43"/>
  <c r="CO32" i="1" l="1"/>
  <c r="F59" i="69"/>
  <c r="H58"/>
  <c r="DY39" i="1"/>
  <c r="CJ39" s="1"/>
  <c r="DH39"/>
  <c r="AF17"/>
  <c r="ED17" s="1"/>
  <c r="FF17" s="1"/>
  <c r="CK17" s="1"/>
  <c r="CN17" s="1"/>
  <c r="J12" i="56"/>
  <c r="E12" s="1"/>
  <c r="DM17" i="1"/>
  <c r="ET17"/>
  <c r="CO48"/>
  <c r="CM48"/>
  <c r="J15" i="56"/>
  <c r="E15" s="1"/>
  <c r="ET20" i="1"/>
  <c r="DM20"/>
  <c r="AF20"/>
  <c r="ED20" s="1"/>
  <c r="FF20" s="1"/>
  <c r="CK20" s="1"/>
  <c r="CN20" s="1"/>
  <c r="CM25"/>
  <c r="H55" i="69"/>
  <c r="F60"/>
  <c r="F55"/>
  <c r="DY14" i="1"/>
  <c r="CJ14" s="1"/>
  <c r="CO14" s="1"/>
  <c r="CO18"/>
  <c r="CM34"/>
  <c r="F54" i="69"/>
  <c r="CO45" i="1"/>
  <c r="H61" i="69"/>
  <c r="H54"/>
  <c r="DY32" i="1"/>
  <c r="CJ32" s="1"/>
  <c r="CM32" s="1"/>
  <c r="H56" i="69"/>
  <c r="H57"/>
  <c r="AF19" i="1"/>
  <c r="ED19" s="1"/>
  <c r="FF19" s="1"/>
  <c r="CK19" s="1"/>
  <c r="CN19" s="1"/>
  <c r="J14" i="56"/>
  <c r="E14" s="1"/>
  <c r="DM19" i="1"/>
  <c r="ET19"/>
  <c r="ET13"/>
  <c r="AF13"/>
  <c r="ED13" s="1"/>
  <c r="FF13" s="1"/>
  <c r="CK13" s="1"/>
  <c r="CN13" s="1"/>
  <c r="DM13"/>
  <c r="J8" i="56"/>
  <c r="E8" s="1"/>
  <c r="J26"/>
  <c r="E26" s="1"/>
  <c r="AF31" i="1"/>
  <c r="ED31" s="1"/>
  <c r="FF31" s="1"/>
  <c r="CK31" s="1"/>
  <c r="CN31" s="1"/>
  <c r="DM31"/>
  <c r="ET31"/>
  <c r="F57" i="69"/>
  <c r="F56"/>
  <c r="F61"/>
  <c r="H59"/>
  <c r="H60"/>
  <c r="CO40" i="1"/>
  <c r="DY21"/>
  <c r="CJ21" s="1"/>
  <c r="DH21"/>
  <c r="CM16"/>
  <c r="CM33"/>
  <c r="CO33"/>
  <c r="CO23"/>
  <c r="CM23"/>
  <c r="CO28"/>
  <c r="CM28"/>
  <c r="DH16"/>
  <c r="CO16" s="1"/>
  <c r="R43" i="56"/>
  <c r="CM37" i="1"/>
  <c r="CO37"/>
  <c r="CM14"/>
  <c r="DH30"/>
  <c r="DY30"/>
  <c r="CJ30" s="1"/>
  <c r="DY38"/>
  <c r="CJ38" s="1"/>
  <c r="DH38"/>
  <c r="CO27"/>
  <c r="CM27"/>
  <c r="CM12"/>
  <c r="CO12"/>
  <c r="CM22"/>
  <c r="CO22"/>
  <c r="G43" i="56"/>
  <c r="DH31" i="1" l="1"/>
  <c r="DY31"/>
  <c r="CJ31" s="1"/>
  <c r="DH13"/>
  <c r="DY13"/>
  <c r="CJ13" s="1"/>
  <c r="DH19"/>
  <c r="DY19"/>
  <c r="CJ19" s="1"/>
  <c r="DY17"/>
  <c r="CJ17" s="1"/>
  <c r="DH17"/>
  <c r="DY20"/>
  <c r="CJ20" s="1"/>
  <c r="H58" s="1"/>
  <c r="DH20"/>
  <c r="CO39"/>
  <c r="CM39"/>
  <c r="J43" i="56"/>
  <c r="CO21" i="1"/>
  <c r="CM21"/>
  <c r="J56"/>
  <c r="H56"/>
  <c r="H57"/>
  <c r="CM30"/>
  <c r="CO30"/>
  <c r="CO38"/>
  <c r="CM38"/>
  <c r="CM19" l="1"/>
  <c r="CO19"/>
  <c r="CO17"/>
  <c r="CM17"/>
  <c r="H60"/>
  <c r="J58"/>
  <c r="J57"/>
  <c r="H59"/>
  <c r="CO13"/>
  <c r="CO20"/>
  <c r="CM20"/>
  <c r="CM31"/>
  <c r="CO31"/>
  <c r="CM13"/>
  <c r="H61"/>
  <c r="J59"/>
  <c r="H55"/>
  <c r="J55"/>
  <c r="J61"/>
  <c r="J60"/>
</calcChain>
</file>

<file path=xl/sharedStrings.xml><?xml version="1.0" encoding="utf-8"?>
<sst xmlns="http://schemas.openxmlformats.org/spreadsheetml/2006/main" count="2559" uniqueCount="1011">
  <si>
    <t>Quy trình nhập điểm lớp cố định trùng với lớp giảng dạy</t>
  </si>
  <si>
    <t>File dùng chung giữa GVCN và GVBM</t>
  </si>
  <si>
    <t>STT</t>
  </si>
  <si>
    <t>Bảng tính</t>
  </si>
  <si>
    <t>Công việc thực hiện</t>
  </si>
  <si>
    <t>Thực hiện</t>
  </si>
  <si>
    <r>
      <t xml:space="preserve">Vào bảng tính </t>
    </r>
    <r>
      <rPr>
        <b/>
        <sz val="13"/>
        <rFont val="Arial"/>
      </rPr>
      <t>DS LOP HKI</t>
    </r>
  </si>
  <si>
    <t>Sort theo tên lớp, sau đó chọn toàn bộ MSHS (mã số học sinh) của lớp, nhấn phím Ctrl-C để chép mã số HS</t>
  </si>
  <si>
    <t>GVCN</t>
  </si>
  <si>
    <r>
      <t xml:space="preserve">Vào bảng tính </t>
    </r>
    <r>
      <rPr>
        <b/>
        <sz val="13"/>
        <rFont val="Arial"/>
      </rPr>
      <t>HKI</t>
    </r>
  </si>
  <si>
    <r>
      <t xml:space="preserve">Kích vào ô đầu tiên của mã số học sinh (ô </t>
    </r>
    <r>
      <rPr>
        <b/>
        <sz val="13"/>
        <rFont val="Arial"/>
      </rPr>
      <t>B12</t>
    </r>
    <r>
      <rPr>
        <sz val="13"/>
        <rFont val="Arial"/>
      </rPr>
      <t>), nhấn Ctrl-V.</t>
    </r>
  </si>
  <si>
    <r>
      <t>Ghi chú:</t>
    </r>
    <r>
      <rPr>
        <sz val="13"/>
        <rFont val="Arial"/>
      </rPr>
      <t xml:space="preserve"> </t>
    </r>
    <r>
      <rPr>
        <i/>
        <sz val="13"/>
        <rFont val="Arial"/>
      </rPr>
      <t>Danh sách HS và tên lớp sẽ được truyền tự động vào cho các bảng tính của HKI và các bảng tính tổng kết từng học phần.</t>
    </r>
  </si>
  <si>
    <r>
      <t xml:space="preserve">Vào bảng tính </t>
    </r>
    <r>
      <rPr>
        <b/>
        <sz val="13"/>
        <rFont val="Arial"/>
      </rPr>
      <t>MON HOC HKI</t>
    </r>
  </si>
  <si>
    <r>
      <t>Tên học phần</t>
    </r>
    <r>
      <rPr>
        <sz val="13"/>
        <rFont val="Arial"/>
      </rPr>
      <t xml:space="preserve"> và số </t>
    </r>
    <r>
      <rPr>
        <b/>
        <sz val="13"/>
        <rFont val="Arial"/>
      </rPr>
      <t>Đơn vị học trình</t>
    </r>
    <r>
      <rPr>
        <sz val="13"/>
        <rFont val="Arial"/>
      </rPr>
      <t xml:space="preserve"> nằm ở bảng tính này, Quý Thầy Cô vào bảng tính này để biết học phần XYZ muốn nhập điểm nằm ở bảng tính ABC nào.</t>
    </r>
  </si>
  <si>
    <t>GVBM</t>
  </si>
  <si>
    <r>
      <t xml:space="preserve">Vào bảng tính ABC </t>
    </r>
    <r>
      <rPr>
        <b/>
        <sz val="13"/>
        <rFont val="Arial"/>
      </rPr>
      <t>tương ứng theo từng học phần XYZ quy định trong bước 3</t>
    </r>
  </si>
  <si>
    <t>Nhập các điểm thành phần vào từng cột tương ứng</t>
  </si>
  <si>
    <r>
      <t>Ghi chú:</t>
    </r>
    <r>
      <rPr>
        <sz val="13"/>
        <rFont val="Arial"/>
      </rPr>
      <t xml:space="preserve"> Thứ tự danh sách trong các bảng tính đã thống nhất, do đó bắt buộc đảm bảo độ chính xác của </t>
    </r>
    <r>
      <rPr>
        <b/>
        <i/>
        <sz val="13"/>
        <rFont val="Arial"/>
      </rPr>
      <t>giữa các điểm thành phần với MSHS tương ứng</t>
    </r>
    <r>
      <rPr>
        <sz val="13"/>
        <rFont val="Arial"/>
      </rPr>
      <t>.</t>
    </r>
  </si>
  <si>
    <r>
      <t>Lưu ý:</t>
    </r>
    <r>
      <rPr>
        <sz val="13"/>
        <rFont val="Arial"/>
      </rPr>
      <t xml:space="preserve"> Đối với học sinh bảo lưu, chỉ cần nhập điểm vào cột </t>
    </r>
    <r>
      <rPr>
        <b/>
        <sz val="13"/>
        <rFont val="Arial"/>
      </rPr>
      <t>Điểm bảo lưu</t>
    </r>
    <r>
      <rPr>
        <sz val="13"/>
        <rFont val="Arial"/>
      </rPr>
      <t>, các cột còn lại không nhập.</t>
    </r>
  </si>
  <si>
    <r>
      <t xml:space="preserve">Ghi chú: </t>
    </r>
    <r>
      <rPr>
        <sz val="13"/>
        <rFont val="Arial"/>
      </rPr>
      <t>Nếu GVCN có file tổng kết học phần của GVBM, hãy kiểm tra lại danh sách đảm bảo yêu cầu trùng khớp theo thứ tự thì có thể chép các cột điểm thành phần vào cho từng bảng tính học phần như GVBM.</t>
    </r>
  </si>
  <si>
    <t>Kiểm tra lại lần cuối. Nhập số ngày nghỉ không phép, có phép, và điểm kết quả rèn luyện vào các cột tương ứng.</t>
  </si>
  <si>
    <r>
      <t xml:space="preserve">Để thống nhất trong việc quản lý điểm số của HSSV trong toàn trường, sau khi hoàn thành bảng tính, xin Quý Thầy Cô lưu lại file theo định dạng: </t>
    </r>
    <r>
      <rPr>
        <b/>
        <sz val="13"/>
        <rFont val="Arial"/>
      </rPr>
      <t>tenlop_hocky_nămhọc</t>
    </r>
    <r>
      <rPr>
        <sz val="13"/>
        <rFont val="Arial"/>
      </rPr>
      <t xml:space="preserve"> (ví dụ </t>
    </r>
    <r>
      <rPr>
        <b/>
        <sz val="13"/>
        <rFont val="Arial"/>
      </rPr>
      <t>13TC-ĐT1_HKI_NH14-15</t>
    </r>
    <r>
      <rPr>
        <sz val="13"/>
        <rFont val="Arial"/>
      </rPr>
      <t>) và gởi bằng mail cho Khoa, Phòng Phòng CTHSSV, Phòng Đào tạo (</t>
    </r>
    <r>
      <rPr>
        <b/>
        <sz val="13"/>
        <rFont val="Arial"/>
      </rPr>
      <t>kqht.lytutrong@gmail.com</t>
    </r>
    <r>
      <rPr>
        <sz val="13"/>
        <rFont val="Arial"/>
      </rPr>
      <t>) và Phòng KT&amp;KDCLGD (</t>
    </r>
    <r>
      <rPr>
        <b/>
        <sz val="13"/>
        <rFont val="Arial"/>
      </rPr>
      <t>khaothiltt@gmail.com</t>
    </r>
    <r>
      <rPr>
        <sz val="13"/>
        <rFont val="Arial"/>
      </rPr>
      <t>).</t>
    </r>
  </si>
  <si>
    <t>Ghi chú: Trước khi thông báo kết quả học tập cho SV, xin quý Thầy Cô gởi file thông qua địa chỉ mail của phòng để kiểm tra, đối chiếu với các bảng điểm tổng kết học phần nhằm hạn chế sai sót. Nếu bảng tính có sai sót, phòng sẽ báo bằng mail hoặc điện thoại trực tiếp cho quý Thầy Cô hiệu chỉnh. Khi bảng tính đạt yêu cầu, phòng sẽ phản hồi lại quý Thầy Cô, để nhập điểm KQRL.</t>
  </si>
  <si>
    <r>
      <t xml:space="preserve">Nếu Quý Thầy Cô có vướng mắc gì, xin gởi mail qua địa chỉ: </t>
    </r>
    <r>
      <rPr>
        <b/>
        <sz val="13"/>
        <rFont val="Arial"/>
      </rPr>
      <t xml:space="preserve">kqht.lytutrong@gmail.com </t>
    </r>
    <r>
      <rPr>
        <sz val="13"/>
        <rFont val="Arial"/>
      </rPr>
      <t>hoặc</t>
    </r>
    <r>
      <rPr>
        <b/>
        <sz val="13"/>
        <rFont val="Arial"/>
      </rPr>
      <t xml:space="preserve"> khaothiltt@gmail.com </t>
    </r>
    <r>
      <rPr>
        <sz val="13"/>
        <rFont val="Arial"/>
      </rPr>
      <t>hoặc liên hệ trực tiếp với Phòng Đào tạo hoặc Phòng Khảo thí và Đảm bảo chất lượng.</t>
    </r>
  </si>
  <si>
    <t>MSHS</t>
  </si>
  <si>
    <t>Họ</t>
  </si>
  <si>
    <t>Tên</t>
  </si>
  <si>
    <t>Ngày sinh</t>
  </si>
  <si>
    <t>Lớp</t>
  </si>
  <si>
    <t>Phái</t>
  </si>
  <si>
    <t>Hệ</t>
  </si>
  <si>
    <t>DANH SÁCH NGÀY 08/12/2014</t>
  </si>
  <si>
    <t>13B3150001</t>
  </si>
  <si>
    <t>Nguyễn Cao Tuấn</t>
  </si>
  <si>
    <t>Anh</t>
  </si>
  <si>
    <t>28.12.95</t>
  </si>
  <si>
    <t>13TC-ĐT</t>
  </si>
  <si>
    <t xml:space="preserve"> </t>
  </si>
  <si>
    <t>B</t>
  </si>
  <si>
    <t>13B3150002</t>
  </si>
  <si>
    <t>Nguyễn Thanh</t>
  </si>
  <si>
    <t>Bình</t>
  </si>
  <si>
    <t>15.01.89</t>
  </si>
  <si>
    <t>13B3150027</t>
  </si>
  <si>
    <t>Văn Phú</t>
  </si>
  <si>
    <t>Cường</t>
  </si>
  <si>
    <t>10.09.93</t>
  </si>
  <si>
    <t>13B3150005</t>
  </si>
  <si>
    <t>Trần Nhân</t>
  </si>
  <si>
    <t>Đạo</t>
  </si>
  <si>
    <t>23.11.94</t>
  </si>
  <si>
    <t>13B3150028</t>
  </si>
  <si>
    <t>Phạm</t>
  </si>
  <si>
    <t>Hiền</t>
  </si>
  <si>
    <t>27.02.95</t>
  </si>
  <si>
    <t>LT</t>
  </si>
  <si>
    <t>A</t>
  </si>
  <si>
    <t>13B3150032</t>
  </si>
  <si>
    <t>Đỗ Khắc Bảo</t>
  </si>
  <si>
    <t>Hoàng</t>
  </si>
  <si>
    <t>12.10.95</t>
  </si>
  <si>
    <t>13B3150008</t>
  </si>
  <si>
    <t>Trần Đức</t>
  </si>
  <si>
    <t>Huệ</t>
  </si>
  <si>
    <t>01.05.93</t>
  </si>
  <si>
    <t>13B3150009</t>
  </si>
  <si>
    <t>Trần Bá</t>
  </si>
  <si>
    <t>Khánh</t>
  </si>
  <si>
    <t>20.10.95</t>
  </si>
  <si>
    <t>LPKL</t>
  </si>
  <si>
    <t>13B3150010</t>
  </si>
  <si>
    <t>Nguyễn Thành</t>
  </si>
  <si>
    <t>Khương</t>
  </si>
  <si>
    <t>21.03.95</t>
  </si>
  <si>
    <t>13B3150011</t>
  </si>
  <si>
    <t>Trần Văn</t>
  </si>
  <si>
    <t>Ngọc</t>
  </si>
  <si>
    <t>17.05.95</t>
  </si>
  <si>
    <t>13B3150031</t>
  </si>
  <si>
    <t>Bùi Thiện</t>
  </si>
  <si>
    <t>Toàn</t>
  </si>
  <si>
    <t>28.07.95</t>
  </si>
  <si>
    <t>LPHT</t>
  </si>
  <si>
    <t>13B3150021</t>
  </si>
  <si>
    <t>Nguyễn Đình</t>
  </si>
  <si>
    <t>Trí</t>
  </si>
  <si>
    <t>07.11.93</t>
  </si>
  <si>
    <t>13B3150022</t>
  </si>
  <si>
    <t>Ngô Văn Minh</t>
  </si>
  <si>
    <t>Trong</t>
  </si>
  <si>
    <t>27.06.92</t>
  </si>
  <si>
    <t>13B3080001</t>
  </si>
  <si>
    <t>Mai Trần Tuấn</t>
  </si>
  <si>
    <t>22.09.93</t>
  </si>
  <si>
    <t>13TC-Đ1</t>
  </si>
  <si>
    <t>13B3080005</t>
  </si>
  <si>
    <t>Dương Hữu</t>
  </si>
  <si>
    <t>Công</t>
  </si>
  <si>
    <t>21.07.93</t>
  </si>
  <si>
    <t>13B3080007</t>
  </si>
  <si>
    <t>Nguyễn Văn</t>
  </si>
  <si>
    <t>16.09.90</t>
  </si>
  <si>
    <t>13B3080015</t>
  </si>
  <si>
    <t>Phạm Phú</t>
  </si>
  <si>
    <t>Duy</t>
  </si>
  <si>
    <t>26.05.93</t>
  </si>
  <si>
    <t>13B3080019</t>
  </si>
  <si>
    <t>Phạm Văn</t>
  </si>
  <si>
    <t>Được</t>
  </si>
  <si>
    <t>13B3080023</t>
  </si>
  <si>
    <t>20.06.93</t>
  </si>
  <si>
    <t>13B3080025</t>
  </si>
  <si>
    <t>Hoàng Duy</t>
  </si>
  <si>
    <t>Hợi</t>
  </si>
  <si>
    <t>28.08.91</t>
  </si>
  <si>
    <t>13B3080091</t>
  </si>
  <si>
    <t>Hồ Xuân</t>
  </si>
  <si>
    <t>Hùng</t>
  </si>
  <si>
    <t>28.10.94</t>
  </si>
  <si>
    <t>13B3080027</t>
  </si>
  <si>
    <t>Nguyễn Quốc</t>
  </si>
  <si>
    <t>Hưng</t>
  </si>
  <si>
    <t>20.07.94</t>
  </si>
  <si>
    <t>13B3080029</t>
  </si>
  <si>
    <t>Hồ Gia</t>
  </si>
  <si>
    <t>Huy</t>
  </si>
  <si>
    <t>17.12.93</t>
  </si>
  <si>
    <t>13B3080031</t>
  </si>
  <si>
    <t>Phùng Xương</t>
  </si>
  <si>
    <t>29.09.95</t>
  </si>
  <si>
    <t>DT.Hoa</t>
  </si>
  <si>
    <t>13B3080039</t>
  </si>
  <si>
    <t>Hoàng Ngọc</t>
  </si>
  <si>
    <t>Linh</t>
  </si>
  <si>
    <t>06.11.95</t>
  </si>
  <si>
    <t>13B3080049</t>
  </si>
  <si>
    <t>Đào Văn</t>
  </si>
  <si>
    <t>Phấn</t>
  </si>
  <si>
    <t>24.09.95</t>
  </si>
  <si>
    <t>con TB 3/4</t>
  </si>
  <si>
    <t>13B3080051</t>
  </si>
  <si>
    <t>Ngô Hoài</t>
  </si>
  <si>
    <t>Phong</t>
  </si>
  <si>
    <t>02.09.92</t>
  </si>
  <si>
    <t>13B3080055</t>
  </si>
  <si>
    <t>Nguyễn Minh</t>
  </si>
  <si>
    <t>Phương</t>
  </si>
  <si>
    <t>16.10.94</t>
  </si>
  <si>
    <t>13B3080057</t>
  </si>
  <si>
    <t>Trương Văn</t>
  </si>
  <si>
    <t>Phượng</t>
  </si>
  <si>
    <t>07.05.93</t>
  </si>
  <si>
    <t>13B3080061</t>
  </si>
  <si>
    <t>Quý</t>
  </si>
  <si>
    <t>07.04.92</t>
  </si>
  <si>
    <t>13B3080063</t>
  </si>
  <si>
    <t>Nguyễn Hữu</t>
  </si>
  <si>
    <t>Quyết</t>
  </si>
  <si>
    <t>29.11.95</t>
  </si>
  <si>
    <t>13B3080092</t>
  </si>
  <si>
    <t>Nguyễn Nhật</t>
  </si>
  <si>
    <t>Tâm</t>
  </si>
  <si>
    <t>13B3080069</t>
  </si>
  <si>
    <t>Võ Thiện</t>
  </si>
  <si>
    <t>Thành</t>
  </si>
  <si>
    <t>02.07.91</t>
  </si>
  <si>
    <t>13B3080097</t>
  </si>
  <si>
    <t>Hoàng Quang</t>
  </si>
  <si>
    <t>Thọ</t>
  </si>
  <si>
    <t>10.07.93</t>
  </si>
  <si>
    <t>DT.Tày*</t>
  </si>
  <si>
    <t>13B3080071</t>
  </si>
  <si>
    <t>Vương Hoàng</t>
  </si>
  <si>
    <t>10.10.88</t>
  </si>
  <si>
    <t>13B3080103</t>
  </si>
  <si>
    <t>Lê Huyền</t>
  </si>
  <si>
    <t>Thoại</t>
  </si>
  <si>
    <t>23.02.94</t>
  </si>
  <si>
    <t>13B3080081</t>
  </si>
  <si>
    <t>Vũ Minh</t>
  </si>
  <si>
    <t>02.08.95</t>
  </si>
  <si>
    <t>13B3080095</t>
  </si>
  <si>
    <t>Bùi Việt</t>
  </si>
  <si>
    <t>Tòng</t>
  </si>
  <si>
    <t>03.04.95</t>
  </si>
  <si>
    <t>13B3080002</t>
  </si>
  <si>
    <t>Lâm Thanh</t>
  </si>
  <si>
    <t>27.03.94</t>
  </si>
  <si>
    <t>13TC-Đ2</t>
  </si>
  <si>
    <t>13B3080004</t>
  </si>
  <si>
    <t>Nguyễn</t>
  </si>
  <si>
    <t>Cảnh</t>
  </si>
  <si>
    <t>10.02.95</t>
  </si>
  <si>
    <t>13B3080104</t>
  </si>
  <si>
    <t>Lê Minh</t>
  </si>
  <si>
    <t>04.07.94</t>
  </si>
  <si>
    <t>13B3080008</t>
  </si>
  <si>
    <t>Cao Thành</t>
  </si>
  <si>
    <t>Danh</t>
  </si>
  <si>
    <t>30.11.93</t>
  </si>
  <si>
    <t>13B3080010</t>
  </si>
  <si>
    <t>Nguyễn Tiến</t>
  </si>
  <si>
    <t>Dũng</t>
  </si>
  <si>
    <t>24.10.91</t>
  </si>
  <si>
    <t>13B3080012</t>
  </si>
  <si>
    <t>Võ Hồng</t>
  </si>
  <si>
    <t>Dương</t>
  </si>
  <si>
    <t>19.03.92</t>
  </si>
  <si>
    <t>13B3080016</t>
  </si>
  <si>
    <t>Nguyễn Quang</t>
  </si>
  <si>
    <t>Đại</t>
  </si>
  <si>
    <t>05.08.95</t>
  </si>
  <si>
    <t>13B3080018</t>
  </si>
  <si>
    <t>Nguyễn Hồng</t>
  </si>
  <si>
    <t>Đức</t>
  </si>
  <si>
    <t>26.03.91</t>
  </si>
  <si>
    <t>13B3080100</t>
  </si>
  <si>
    <t>Nguyễn Hoàng</t>
  </si>
  <si>
    <t>Gia</t>
  </si>
  <si>
    <t>17.09.92</t>
  </si>
  <si>
    <t>13B3080026</t>
  </si>
  <si>
    <t>Nguyễn Cảnh</t>
  </si>
  <si>
    <t>31.10.94</t>
  </si>
  <si>
    <t>13B3080030</t>
  </si>
  <si>
    <t>Lê Quốc</t>
  </si>
  <si>
    <t>10.10.92</t>
  </si>
  <si>
    <t>13B3080032</t>
  </si>
  <si>
    <t>17.08.95</t>
  </si>
  <si>
    <t>13B3080034</t>
  </si>
  <si>
    <t>Lê Quang</t>
  </si>
  <si>
    <t>Kính</t>
  </si>
  <si>
    <t>27.01.94</t>
  </si>
  <si>
    <t>13B3080036</t>
  </si>
  <si>
    <t>Trần Trung</t>
  </si>
  <si>
    <t>Lâm</t>
  </si>
  <si>
    <t>21.04.95</t>
  </si>
  <si>
    <t>13B3080046</t>
  </si>
  <si>
    <t>Huỳnh Trung</t>
  </si>
  <si>
    <t>Ngãi</t>
  </si>
  <si>
    <t>27.10.95</t>
  </si>
  <si>
    <t>13B3080090</t>
  </si>
  <si>
    <t>07.02.95</t>
  </si>
  <si>
    <t>13B3080052</t>
  </si>
  <si>
    <t>Trần Nguyễn Chí</t>
  </si>
  <si>
    <t>08.08.94</t>
  </si>
  <si>
    <t>13B3080054</t>
  </si>
  <si>
    <t>Phước</t>
  </si>
  <si>
    <t>04.02.95</t>
  </si>
  <si>
    <t>13B3080058</t>
  </si>
  <si>
    <t>Quân</t>
  </si>
  <si>
    <t>09.03.94</t>
  </si>
  <si>
    <t>13B3080060</t>
  </si>
  <si>
    <t>Quy</t>
  </si>
  <si>
    <t>30.05.94</t>
  </si>
  <si>
    <t>13B3080096</t>
  </si>
  <si>
    <t>Thái Hoàng</t>
  </si>
  <si>
    <t>22.06.95</t>
  </si>
  <si>
    <t>13B3080066</t>
  </si>
  <si>
    <t>Nguyễn Đức</t>
  </si>
  <si>
    <t>Thắng</t>
  </si>
  <si>
    <t>03.03.95</t>
  </si>
  <si>
    <t>13B3080068</t>
  </si>
  <si>
    <t>Nguyễn Trung</t>
  </si>
  <si>
    <t>04.05.95</t>
  </si>
  <si>
    <t>13B3080094</t>
  </si>
  <si>
    <t>Nguyễn Tuấn</t>
  </si>
  <si>
    <t>Thanh</t>
  </si>
  <si>
    <t>15.07.93</t>
  </si>
  <si>
    <t>13B3080070</t>
  </si>
  <si>
    <t>Mai Quí</t>
  </si>
  <si>
    <t>Thiện</t>
  </si>
  <si>
    <t>23.09.89</t>
  </si>
  <si>
    <t>13B3080076</t>
  </si>
  <si>
    <t>Thương</t>
  </si>
  <si>
    <t>02.05.95</t>
  </si>
  <si>
    <t>con TB 4/4</t>
  </si>
  <si>
    <t>13B3080078</t>
  </si>
  <si>
    <t>Châu Quốc</t>
  </si>
  <si>
    <t>Toản</t>
  </si>
  <si>
    <t>12.01.95</t>
  </si>
  <si>
    <t>13B3080082</t>
  </si>
  <si>
    <t>Phan Minh</t>
  </si>
  <si>
    <t>10.12.95</t>
  </si>
  <si>
    <t>13B3080083</t>
  </si>
  <si>
    <t>Nguyễn Tứ</t>
  </si>
  <si>
    <t>Tuần</t>
  </si>
  <si>
    <t>25.12.88</t>
  </si>
  <si>
    <t>13B2190051</t>
  </si>
  <si>
    <t>Nguyễn Chí</t>
  </si>
  <si>
    <t>02.03.93</t>
  </si>
  <si>
    <t>13TC-ĐL</t>
  </si>
  <si>
    <t>13B2190002</t>
  </si>
  <si>
    <t>Trần Quốc</t>
  </si>
  <si>
    <t>04.01.95</t>
  </si>
  <si>
    <t>13B2190041</t>
  </si>
  <si>
    <t>Võ Ngọc Thạch Đại</t>
  </si>
  <si>
    <t>19.09.93</t>
  </si>
  <si>
    <t>13B2190003</t>
  </si>
  <si>
    <t>17.07.94</t>
  </si>
  <si>
    <t>13B2190004</t>
  </si>
  <si>
    <t>Lê Sỹ</t>
  </si>
  <si>
    <t>Giáp</t>
  </si>
  <si>
    <t>17.01.95</t>
  </si>
  <si>
    <t>13B2190039</t>
  </si>
  <si>
    <t>Nguyễn Trọng</t>
  </si>
  <si>
    <t>Hiếu</t>
  </si>
  <si>
    <t>30.10.91</t>
  </si>
  <si>
    <t>13B2190005</t>
  </si>
  <si>
    <t>11.06.93</t>
  </si>
  <si>
    <t>13B2190006</t>
  </si>
  <si>
    <t>Phạm Tấn</t>
  </si>
  <si>
    <t>04.10.94</t>
  </si>
  <si>
    <t>13B2190008</t>
  </si>
  <si>
    <t>Phạm Cao</t>
  </si>
  <si>
    <t>21.02.95</t>
  </si>
  <si>
    <t>13B2190009</t>
  </si>
  <si>
    <t>Chướng Sẹc</t>
  </si>
  <si>
    <t>Hôn</t>
  </si>
  <si>
    <t>13.02.94</t>
  </si>
  <si>
    <t>13B2190010</t>
  </si>
  <si>
    <t>Lê</t>
  </si>
  <si>
    <t>Huân</t>
  </si>
  <si>
    <t>16.06.94</t>
  </si>
  <si>
    <t>13B2190013</t>
  </si>
  <si>
    <t>Võ Tấn</t>
  </si>
  <si>
    <t>11.01.94</t>
  </si>
  <si>
    <t>13B2190048</t>
  </si>
  <si>
    <t>Manh Văn</t>
  </si>
  <si>
    <t>Kha</t>
  </si>
  <si>
    <t>20.04.94</t>
  </si>
  <si>
    <t>13B2190015</t>
  </si>
  <si>
    <t>Lương Trí</t>
  </si>
  <si>
    <t>Khải</t>
  </si>
  <si>
    <t>28.11.95</t>
  </si>
  <si>
    <t>13B2190017</t>
  </si>
  <si>
    <t>Nguyễn Hoàng Đăng</t>
  </si>
  <si>
    <t>Khoa</t>
  </si>
  <si>
    <t>08.12.95</t>
  </si>
  <si>
    <t>13B2190018</t>
  </si>
  <si>
    <t>Nguyễn Cao</t>
  </si>
  <si>
    <t>Kỳ</t>
  </si>
  <si>
    <t>11.07.91</t>
  </si>
  <si>
    <t>13B2190019</t>
  </si>
  <si>
    <t>Nguyễn Ngọc</t>
  </si>
  <si>
    <t>Mạnh</t>
  </si>
  <si>
    <t>03.05.94</t>
  </si>
  <si>
    <t>13B2190020</t>
  </si>
  <si>
    <t>Lê Văn</t>
  </si>
  <si>
    <t>Nam</t>
  </si>
  <si>
    <t>25.12.93</t>
  </si>
  <si>
    <t>13B2190022</t>
  </si>
  <si>
    <t>Cún A</t>
  </si>
  <si>
    <t>Phúc</t>
  </si>
  <si>
    <t>15.02.94</t>
  </si>
  <si>
    <t>13B2190026</t>
  </si>
  <si>
    <t>Tân</t>
  </si>
  <si>
    <t>23.08.94</t>
  </si>
  <si>
    <t>13B2190030</t>
  </si>
  <si>
    <t>Huỳnh Minh</t>
  </si>
  <si>
    <t>12.04.94</t>
  </si>
  <si>
    <t>13B2190031</t>
  </si>
  <si>
    <t>Trượng</t>
  </si>
  <si>
    <t>18.05.92</t>
  </si>
  <si>
    <t>13B2190032</t>
  </si>
  <si>
    <t>Phạm Minh</t>
  </si>
  <si>
    <t>Trường</t>
  </si>
  <si>
    <t>25.08.94</t>
  </si>
  <si>
    <t>13B2190033</t>
  </si>
  <si>
    <t>Kiên Thanh</t>
  </si>
  <si>
    <t>Tùng</t>
  </si>
  <si>
    <t>15.04.94</t>
  </si>
  <si>
    <t>DT.Khơmer(koMG)</t>
  </si>
  <si>
    <t>13B2190035</t>
  </si>
  <si>
    <t>Phan Thanh</t>
  </si>
  <si>
    <t>Vĩnh</t>
  </si>
  <si>
    <t>15.10.90</t>
  </si>
  <si>
    <t>13B2190049</t>
  </si>
  <si>
    <t>Ông Đặng Hải</t>
  </si>
  <si>
    <t>Triều</t>
  </si>
  <si>
    <t>08.11.94</t>
  </si>
  <si>
    <t>Điều chỉnh HT</t>
  </si>
  <si>
    <t>13B2040001</t>
  </si>
  <si>
    <t>Trần Phi</t>
  </si>
  <si>
    <t>Ân</t>
  </si>
  <si>
    <t>10.01.95</t>
  </si>
  <si>
    <t>13TC-CKT</t>
  </si>
  <si>
    <t>13B2040037</t>
  </si>
  <si>
    <t>Ngô Thiên</t>
  </si>
  <si>
    <t>Bảo</t>
  </si>
  <si>
    <t>02.10.93</t>
  </si>
  <si>
    <t>VPNQ01/12/14CC</t>
  </si>
  <si>
    <t>13B2040005</t>
  </si>
  <si>
    <t>Lâm Minh</t>
  </si>
  <si>
    <t>19.09.95</t>
  </si>
  <si>
    <t>13B2040041</t>
  </si>
  <si>
    <t>13.07.93</t>
  </si>
  <si>
    <t>13B2040042</t>
  </si>
  <si>
    <t>Trần Xuân</t>
  </si>
  <si>
    <t>Giang</t>
  </si>
  <si>
    <t>20.01.94</t>
  </si>
  <si>
    <t>13B2040008</t>
  </si>
  <si>
    <t>Lâm Văn</t>
  </si>
  <si>
    <t>Hết</t>
  </si>
  <si>
    <t>13B2040043</t>
  </si>
  <si>
    <t>Trần Duy</t>
  </si>
  <si>
    <t>02.05.94</t>
  </si>
  <si>
    <t>13B2040010</t>
  </si>
  <si>
    <t>13B2040014</t>
  </si>
  <si>
    <t>Lê Duy</t>
  </si>
  <si>
    <t>Khiêm</t>
  </si>
  <si>
    <t>12.09.95</t>
  </si>
  <si>
    <t>13B2040040</t>
  </si>
  <si>
    <t>Lợi</t>
  </si>
  <si>
    <t>02.01.94</t>
  </si>
  <si>
    <t>13B2040019</t>
  </si>
  <si>
    <t>Huỳnh Nguyễn Minh</t>
  </si>
  <si>
    <t>Nhựt</t>
  </si>
  <si>
    <t>15.12.95</t>
  </si>
  <si>
    <t>13B2040020</t>
  </si>
  <si>
    <t>Văn Xuân</t>
  </si>
  <si>
    <t>Phú</t>
  </si>
  <si>
    <t>17.05.92</t>
  </si>
  <si>
    <t>13B2040021</t>
  </si>
  <si>
    <t>Võ Hoàng</t>
  </si>
  <si>
    <t>28.09.95</t>
  </si>
  <si>
    <t>GĐ.CCCM</t>
  </si>
  <si>
    <t>13B2040023</t>
  </si>
  <si>
    <t>Phan Nguyễn Nam</t>
  </si>
  <si>
    <t>Sang</t>
  </si>
  <si>
    <t>23.08.90</t>
  </si>
  <si>
    <t>13B2040024</t>
  </si>
  <si>
    <t>Lưu Ngọc</t>
  </si>
  <si>
    <t>Sơn</t>
  </si>
  <si>
    <t>13B2040025</t>
  </si>
  <si>
    <t>22.06.90</t>
  </si>
  <si>
    <t>BĐXN</t>
  </si>
  <si>
    <t>13B2040048</t>
  </si>
  <si>
    <t>Thái</t>
  </si>
  <si>
    <t>16.01.92</t>
  </si>
  <si>
    <t>13B2040026</t>
  </si>
  <si>
    <t>Nguyễn Duy</t>
  </si>
  <si>
    <t>22.03.94</t>
  </si>
  <si>
    <t>13B2040028</t>
  </si>
  <si>
    <t>Phạm Mẫn Phước</t>
  </si>
  <si>
    <t>12.11.92</t>
  </si>
  <si>
    <t>13B2040029</t>
  </si>
  <si>
    <t>Tri</t>
  </si>
  <si>
    <t>28.02.95</t>
  </si>
  <si>
    <t>13B2040030</t>
  </si>
  <si>
    <t>06.06.94</t>
  </si>
  <si>
    <t>VPNQ01/12/14KT</t>
  </si>
  <si>
    <t>13B2040034</t>
  </si>
  <si>
    <t>Lưu Minh</t>
  </si>
  <si>
    <t>Tuấn</t>
  </si>
  <si>
    <t>23.10.95</t>
  </si>
  <si>
    <t>13B2040038</t>
  </si>
  <si>
    <t>Võ Quốc</t>
  </si>
  <si>
    <t>04.08.94</t>
  </si>
  <si>
    <t>13B2040051</t>
  </si>
  <si>
    <t>Vũ</t>
  </si>
  <si>
    <t>19.07.95</t>
  </si>
  <si>
    <t>13B2040053</t>
  </si>
  <si>
    <t>Xiên</t>
  </si>
  <si>
    <t>26.07.94</t>
  </si>
  <si>
    <t>13B2040035</t>
  </si>
  <si>
    <t>Ung Hoàng</t>
  </si>
  <si>
    <t>Yêm</t>
  </si>
  <si>
    <t>15.08.89</t>
  </si>
  <si>
    <t>BĐXN-ĐV-con TB4/4</t>
  </si>
  <si>
    <t>12B204P023</t>
  </si>
  <si>
    <t>Lê Phú</t>
  </si>
  <si>
    <t>Nguyên</t>
  </si>
  <si>
    <t>05.03.93</t>
  </si>
  <si>
    <t>*</t>
  </si>
  <si>
    <t>TNH.12TC-CKP</t>
  </si>
  <si>
    <t>13B2250009</t>
  </si>
  <si>
    <t>Mai Văn</t>
  </si>
  <si>
    <t>27.04.94</t>
  </si>
  <si>
    <t>13TC-Ô1</t>
  </si>
  <si>
    <t>13B2250017</t>
  </si>
  <si>
    <t>Nguyễn Tấn</t>
  </si>
  <si>
    <t>Đản</t>
  </si>
  <si>
    <t>04.04.94</t>
  </si>
  <si>
    <t>13B2250023</t>
  </si>
  <si>
    <t>Bùi Duy</t>
  </si>
  <si>
    <t>Hiển</t>
  </si>
  <si>
    <t>17.12.94</t>
  </si>
  <si>
    <t>13B2250025</t>
  </si>
  <si>
    <t>Võ Trung</t>
  </si>
  <si>
    <t>07.11.95</t>
  </si>
  <si>
    <t>13B2250027</t>
  </si>
  <si>
    <t>20.11.94</t>
  </si>
  <si>
    <t>13B2250103</t>
  </si>
  <si>
    <t>Hoàng Dy</t>
  </si>
  <si>
    <t>15.10.94</t>
  </si>
  <si>
    <t>13B2250033</t>
  </si>
  <si>
    <t>Hà Duy</t>
  </si>
  <si>
    <t>20.03.94</t>
  </si>
  <si>
    <t>13B2250035</t>
  </si>
  <si>
    <t>16.02.94</t>
  </si>
  <si>
    <t>13B2250041</t>
  </si>
  <si>
    <t>Tsằn Trân</t>
  </si>
  <si>
    <t>Long</t>
  </si>
  <si>
    <t>22.01.95</t>
  </si>
  <si>
    <t>13B2250043</t>
  </si>
  <si>
    <t>Mẫn</t>
  </si>
  <si>
    <t>21.04.94</t>
  </si>
  <si>
    <t>13B2250045</t>
  </si>
  <si>
    <t>Lê Hồng</t>
  </si>
  <si>
    <t>Minh</t>
  </si>
  <si>
    <t>20.04.95</t>
  </si>
  <si>
    <t>13B2250051</t>
  </si>
  <si>
    <t>Phan Bá</t>
  </si>
  <si>
    <t>20.09.93</t>
  </si>
  <si>
    <t>13B2250057</t>
  </si>
  <si>
    <t>Phạm Hồng</t>
  </si>
  <si>
    <t>15.03.90</t>
  </si>
  <si>
    <t>13B2250093</t>
  </si>
  <si>
    <t>Nguyễn Phước</t>
  </si>
  <si>
    <t>Quang</t>
  </si>
  <si>
    <t>20.08.95</t>
  </si>
  <si>
    <t>13B2250069</t>
  </si>
  <si>
    <t>Bùi Thanh</t>
  </si>
  <si>
    <t>13B2250107</t>
  </si>
  <si>
    <t>25.05.90</t>
  </si>
  <si>
    <t>13B2250075</t>
  </si>
  <si>
    <t>Thiên</t>
  </si>
  <si>
    <t>06.08.95</t>
  </si>
  <si>
    <t>13B2250077</t>
  </si>
  <si>
    <t>Thịnh</t>
  </si>
  <si>
    <t>29.08.92</t>
  </si>
  <si>
    <t>13B2250097</t>
  </si>
  <si>
    <t>Tiếp</t>
  </si>
  <si>
    <t>13B2250081</t>
  </si>
  <si>
    <t>Đinh Hùng</t>
  </si>
  <si>
    <t>Tính</t>
  </si>
  <si>
    <t>15.07.94</t>
  </si>
  <si>
    <t>13B2250083</t>
  </si>
  <si>
    <t>Vũ Nhật</t>
  </si>
  <si>
    <t>13B2250090</t>
  </si>
  <si>
    <t>Hoàng Quốc</t>
  </si>
  <si>
    <t>08.07.93</t>
  </si>
  <si>
    <t>12B2250023</t>
  </si>
  <si>
    <t>Huynh</t>
  </si>
  <si>
    <t>10.11.93</t>
  </si>
  <si>
    <t>TNH.12TC-Ô1</t>
  </si>
  <si>
    <t>12B2250043</t>
  </si>
  <si>
    <t>20.08.91</t>
  </si>
  <si>
    <t>13B2250004</t>
  </si>
  <si>
    <t>Hà Huy</t>
  </si>
  <si>
    <t>09.10.93</t>
  </si>
  <si>
    <t>13TC-Ô2</t>
  </si>
  <si>
    <t>13B2250008</t>
  </si>
  <si>
    <t>Hoàng Trọng</t>
  </si>
  <si>
    <t>Cương</t>
  </si>
  <si>
    <t>03.06.91</t>
  </si>
  <si>
    <t>13B2250010</t>
  </si>
  <si>
    <t>Mai Công</t>
  </si>
  <si>
    <t>26.06.95</t>
  </si>
  <si>
    <t>CL.C.Hiệp</t>
  </si>
  <si>
    <t>13B2250014</t>
  </si>
  <si>
    <t>Hồng Đình</t>
  </si>
  <si>
    <t>25.11.94</t>
  </si>
  <si>
    <t>13B2250016</t>
  </si>
  <si>
    <t>05.07.95</t>
  </si>
  <si>
    <t>13B2250020</t>
  </si>
  <si>
    <t>Nguyễn Vũ</t>
  </si>
  <si>
    <t>Hào</t>
  </si>
  <si>
    <t>29.08.95</t>
  </si>
  <si>
    <t>13B2250024</t>
  </si>
  <si>
    <t>Nguyễn Công</t>
  </si>
  <si>
    <t>Hiệp</t>
  </si>
  <si>
    <t>20.06.94</t>
  </si>
  <si>
    <t>13B2250028</t>
  </si>
  <si>
    <t>10.05.95</t>
  </si>
  <si>
    <t>13B2250030</t>
  </si>
  <si>
    <t>Cao Quốc</t>
  </si>
  <si>
    <t>13B2250032</t>
  </si>
  <si>
    <t>Nguyễn Thiên</t>
  </si>
  <si>
    <t>14.06.95</t>
  </si>
  <si>
    <t>13B2250038</t>
  </si>
  <si>
    <t>Bùi Ngọc</t>
  </si>
  <si>
    <t>Liền</t>
  </si>
  <si>
    <t>02.03.94</t>
  </si>
  <si>
    <t>13B2250044</t>
  </si>
  <si>
    <t>Hoàng Cơ</t>
  </si>
  <si>
    <t>15.05.94</t>
  </si>
  <si>
    <t>13B2250046</t>
  </si>
  <si>
    <t>Lưu Tấn</t>
  </si>
  <si>
    <t>06.12.94</t>
  </si>
  <si>
    <t>13B2250054</t>
  </si>
  <si>
    <t>Trần Thanh</t>
  </si>
  <si>
    <t>13B2250100</t>
  </si>
  <si>
    <t>13B2250064</t>
  </si>
  <si>
    <t>17.03.87</t>
  </si>
  <si>
    <t>13B2250066</t>
  </si>
  <si>
    <t>Lương Văn</t>
  </si>
  <si>
    <t>Quyến</t>
  </si>
  <si>
    <t>13B2250012</t>
  </si>
  <si>
    <t>Cao Vũ Thanh</t>
  </si>
  <si>
    <t>Tài</t>
  </si>
  <si>
    <t>10.10.91</t>
  </si>
  <si>
    <t>13B2250068</t>
  </si>
  <si>
    <t>Trương Tấn</t>
  </si>
  <si>
    <t>26.02.94</t>
  </si>
  <si>
    <t>13B2250070</t>
  </si>
  <si>
    <t>Trịnh Hồng</t>
  </si>
  <si>
    <t>08.07.95</t>
  </si>
  <si>
    <t>13B2250072</t>
  </si>
  <si>
    <t>19.12.95</t>
  </si>
  <si>
    <t>13B2250074</t>
  </si>
  <si>
    <t>Bùi Vũ</t>
  </si>
  <si>
    <t>Thi</t>
  </si>
  <si>
    <t>07.09.94</t>
  </si>
  <si>
    <t>13B2250076</t>
  </si>
  <si>
    <t>05.10.94</t>
  </si>
  <si>
    <t>13B2250080</t>
  </si>
  <si>
    <t>Tín</t>
  </si>
  <si>
    <t>12.05.95</t>
  </si>
  <si>
    <t>13B2250105</t>
  </si>
  <si>
    <t>Phan</t>
  </si>
  <si>
    <t>13B2250084</t>
  </si>
  <si>
    <t>Đào Ngọc</t>
  </si>
  <si>
    <t>13.02.95</t>
  </si>
  <si>
    <t>13B2250086</t>
  </si>
  <si>
    <t>06.05.94</t>
  </si>
  <si>
    <t>13B2050001</t>
  </si>
  <si>
    <t>Tạ Thị Ngọc</t>
  </si>
  <si>
    <t>Ánh</t>
  </si>
  <si>
    <t>13.06.94</t>
  </si>
  <si>
    <t>13TC-MT</t>
  </si>
  <si>
    <t>Nữ</t>
  </si>
  <si>
    <t>13B2050002</t>
  </si>
  <si>
    <t>Nguyễn Thị Kim</t>
  </si>
  <si>
    <t>Báu</t>
  </si>
  <si>
    <t>09.02.95</t>
  </si>
  <si>
    <t>13B2050003</t>
  </si>
  <si>
    <t>H Muel</t>
  </si>
  <si>
    <t>Byă</t>
  </si>
  <si>
    <t>17.04.94</t>
  </si>
  <si>
    <t>DT.Eđê*</t>
  </si>
  <si>
    <t>13B2050004</t>
  </si>
  <si>
    <t>Lê Thị Thu</t>
  </si>
  <si>
    <t>07.06.88</t>
  </si>
  <si>
    <t>13B2050005</t>
  </si>
  <si>
    <t>Huỳnh Thị</t>
  </si>
  <si>
    <t>10.01.94</t>
  </si>
  <si>
    <t>13B2050006</t>
  </si>
  <si>
    <t>Phạm Thị</t>
  </si>
  <si>
    <t>Huế</t>
  </si>
  <si>
    <t>05.03.94</t>
  </si>
  <si>
    <t>13B2050007</t>
  </si>
  <si>
    <t>Trần Thị Mỹ</t>
  </si>
  <si>
    <t>Hường</t>
  </si>
  <si>
    <t>22.12.93</t>
  </si>
  <si>
    <t>13B2050008</t>
  </si>
  <si>
    <t>Lê Thị Ngọc</t>
  </si>
  <si>
    <t>Huyền</t>
  </si>
  <si>
    <t>13B2050028</t>
  </si>
  <si>
    <t>Võ Kim</t>
  </si>
  <si>
    <t>Lài</t>
  </si>
  <si>
    <t>09.07.94</t>
  </si>
  <si>
    <t>13B2050009</t>
  </si>
  <si>
    <t>Nguyễn Thị Ái</t>
  </si>
  <si>
    <t>13B2050010</t>
  </si>
  <si>
    <t>Nguyễn Thị Ngọc</t>
  </si>
  <si>
    <t>22.07.94</t>
  </si>
  <si>
    <t>13B2050012</t>
  </si>
  <si>
    <t>Trần Thị Kim</t>
  </si>
  <si>
    <t>Ngân</t>
  </si>
  <si>
    <t>13B2050022</t>
  </si>
  <si>
    <t>Nguyễn Anh</t>
  </si>
  <si>
    <t>08.02.91</t>
  </si>
  <si>
    <t>13B2050013</t>
  </si>
  <si>
    <t>Nguyễn Thị</t>
  </si>
  <si>
    <t>01.07.92</t>
  </si>
  <si>
    <t>13B2050014</t>
  </si>
  <si>
    <t>Võ Thị Kim</t>
  </si>
  <si>
    <t>04.10.95</t>
  </si>
  <si>
    <t>13B2050015</t>
  </si>
  <si>
    <t>Trần Thị</t>
  </si>
  <si>
    <t>13B2050016</t>
  </si>
  <si>
    <t>Lê Thị Kim</t>
  </si>
  <si>
    <t>13B2050017</t>
  </si>
  <si>
    <t>Trương Ngọc</t>
  </si>
  <si>
    <t>Thoa</t>
  </si>
  <si>
    <t>28.08.94</t>
  </si>
  <si>
    <t>13B2050020</t>
  </si>
  <si>
    <t>Huỳnh Thị Thanh</t>
  </si>
  <si>
    <t>Tuyền</t>
  </si>
  <si>
    <t>13B2050021</t>
  </si>
  <si>
    <t>Tuyết</t>
  </si>
  <si>
    <t>13B2050027</t>
  </si>
  <si>
    <t>Lê Thị Bích</t>
  </si>
  <si>
    <t>Vân</t>
  </si>
  <si>
    <t>13B2020002</t>
  </si>
  <si>
    <t>Nguyễn Trường</t>
  </si>
  <si>
    <t>01.01.93</t>
  </si>
  <si>
    <t>13TC-QTM</t>
  </si>
  <si>
    <t>13B2020004</t>
  </si>
  <si>
    <t>Trần Hoàng</t>
  </si>
  <si>
    <t>05.04.92</t>
  </si>
  <si>
    <t>13B2020005</t>
  </si>
  <si>
    <t>Huỳnh</t>
  </si>
  <si>
    <t>Đạt</t>
  </si>
  <si>
    <t>13B2020007</t>
  </si>
  <si>
    <t>Trần Hữu</t>
  </si>
  <si>
    <t>12.02.89</t>
  </si>
  <si>
    <t>13B2020049</t>
  </si>
  <si>
    <t>Liêm</t>
  </si>
  <si>
    <t>10.06.95</t>
  </si>
  <si>
    <t>13B2020048</t>
  </si>
  <si>
    <t>Hà Minh</t>
  </si>
  <si>
    <t>24.02.91</t>
  </si>
  <si>
    <t>GD.CCCM</t>
  </si>
  <si>
    <t>13B2020014</t>
  </si>
  <si>
    <t>30.01.87</t>
  </si>
  <si>
    <t>13B2020016</t>
  </si>
  <si>
    <t>Lưu Chí</t>
  </si>
  <si>
    <t>07.02.94</t>
  </si>
  <si>
    <t>13B2020017</t>
  </si>
  <si>
    <t>21.05.94</t>
  </si>
  <si>
    <t>13B2020041</t>
  </si>
  <si>
    <t>Phùng Mạnh</t>
  </si>
  <si>
    <t>Tấn</t>
  </si>
  <si>
    <t>01.06.94</t>
  </si>
  <si>
    <t>13B2020019</t>
  </si>
  <si>
    <t>Trần Ngọc</t>
  </si>
  <si>
    <t>Thạch</t>
  </si>
  <si>
    <t>29.06.95</t>
  </si>
  <si>
    <t>13B2020061</t>
  </si>
  <si>
    <t>Ngô Quốc</t>
  </si>
  <si>
    <t>23.08.91</t>
  </si>
  <si>
    <t>13B2020020</t>
  </si>
  <si>
    <t>21.01.93</t>
  </si>
  <si>
    <t>13B2020025</t>
  </si>
  <si>
    <t>Đinh Thanh</t>
  </si>
  <si>
    <t>17.11.91</t>
  </si>
  <si>
    <t>13B2020026</t>
  </si>
  <si>
    <t>Lê Ngọc Trí</t>
  </si>
  <si>
    <t>09.09.94</t>
  </si>
  <si>
    <t>13B2020027</t>
  </si>
  <si>
    <t>Nguyễn Dũng</t>
  </si>
  <si>
    <t>22.10.95</t>
  </si>
  <si>
    <t>13B2020028</t>
  </si>
  <si>
    <t>23.09.94</t>
  </si>
  <si>
    <t>13B2020056</t>
  </si>
  <si>
    <t>Trần Đình</t>
  </si>
  <si>
    <t>Việt</t>
  </si>
  <si>
    <t>12.04.93</t>
  </si>
  <si>
    <t>12B2020004</t>
  </si>
  <si>
    <t>Huỳnh Văn</t>
  </si>
  <si>
    <t>TNH.12TC-QTM1</t>
  </si>
  <si>
    <t>12B2030007</t>
  </si>
  <si>
    <t>02.04.94</t>
  </si>
  <si>
    <t>TNH.12TC-LT1</t>
  </si>
  <si>
    <t>12B2030017</t>
  </si>
  <si>
    <t>Nguyễn Thái</t>
  </si>
  <si>
    <t>13.07.92</t>
  </si>
  <si>
    <t>12B2020040</t>
  </si>
  <si>
    <t>Trần Tuyên</t>
  </si>
  <si>
    <t>28.09.93</t>
  </si>
  <si>
    <t>12B2020066</t>
  </si>
  <si>
    <t>Trần Minh</t>
  </si>
  <si>
    <t>Triết</t>
  </si>
  <si>
    <t>12B2020071</t>
  </si>
  <si>
    <t>Hà Đoàn Minh</t>
  </si>
  <si>
    <t>17.11.94</t>
  </si>
  <si>
    <t>TNH.12TC-QTM2</t>
  </si>
  <si>
    <t>12B2020076</t>
  </si>
  <si>
    <t>Trương Chí</t>
  </si>
  <si>
    <t>23.08.93</t>
  </si>
  <si>
    <t>DT.Hoa-TNH.12TC-QTM2</t>
  </si>
  <si>
    <t>SỐ ĐƠN VỊ HỌC TRÌNH 
VÀ SỐ CỘT ĐIỂM KIỂM TRA THƯỜNG XUYÊN ; ĐỊNH KỲ 
(HỆ SỐ 1 &amp; 2) TỐI THIỂU CỦA HỌC KỲ I /  2014-2015
Bậc đào tạo : Trung cấp Chuyên nghiệp-Khóa 2013</t>
  </si>
  <si>
    <t>TT</t>
  </si>
  <si>
    <t xml:space="preserve"> LỚP </t>
  </si>
  <si>
    <t>SHEET</t>
  </si>
  <si>
    <t xml:space="preserve">TÊN HỌC PHẦN </t>
  </si>
  <si>
    <t>Số ĐVHT</t>
  </si>
  <si>
    <t>SỐ ĐƠN VỊ HỌC TRÌNH</t>
  </si>
  <si>
    <t>Số cột điểm 
KT TX
tối thiểu</t>
  </si>
  <si>
    <t>Số cột điểm 
KT ĐK 
tối thiểu</t>
  </si>
  <si>
    <t xml:space="preserve">GHI CHÚ </t>
  </si>
  <si>
    <t xml:space="preserve">Lý thuyết </t>
  </si>
  <si>
    <t xml:space="preserve">Thực hành </t>
  </si>
  <si>
    <t>LT01</t>
  </si>
  <si>
    <t xml:space="preserve">Anh văn chuyên ngành </t>
  </si>
  <si>
    <t>LT02</t>
  </si>
  <si>
    <t xml:space="preserve">Kỹ thuật vi xử lý </t>
  </si>
  <si>
    <t>LT03</t>
  </si>
  <si>
    <t>Điều khiển lập trình PLC</t>
  </si>
  <si>
    <t>LT04</t>
  </si>
  <si>
    <t xml:space="preserve">Kỹ thuật vi điều khiển </t>
  </si>
  <si>
    <t>LT05</t>
  </si>
  <si>
    <t xml:space="preserve">KT truyền thanh - truyền hình </t>
  </si>
  <si>
    <t>LT06</t>
  </si>
  <si>
    <t>LT07</t>
  </si>
  <si>
    <t>LT08</t>
  </si>
  <si>
    <t>LT09</t>
  </si>
  <si>
    <t>DO AN</t>
  </si>
  <si>
    <t>TH01</t>
  </si>
  <si>
    <t xml:space="preserve">TT KT mạch tương tự - cảm biến </t>
  </si>
  <si>
    <t>TH02</t>
  </si>
  <si>
    <t xml:space="preserve">TT Điện tử công suất </t>
  </si>
  <si>
    <t>TH03</t>
  </si>
  <si>
    <t xml:space="preserve">TT Kỹ thuật vi xử lý </t>
  </si>
  <si>
    <t>TH04</t>
  </si>
  <si>
    <t xml:space="preserve">TT PLC </t>
  </si>
  <si>
    <t>TH05</t>
  </si>
  <si>
    <t>TH06</t>
  </si>
  <si>
    <t>13TC-Đ1, 2</t>
  </si>
  <si>
    <t xml:space="preserve">Cơ kỹ thuật </t>
  </si>
  <si>
    <t xml:space="preserve">Trang bị điện </t>
  </si>
  <si>
    <t>Điều khiển lập trình (PLC)</t>
  </si>
  <si>
    <t>Điều khiển điện - khí nén</t>
  </si>
  <si>
    <t xml:space="preserve">Thực tập Sửa chữa máy điện </t>
  </si>
  <si>
    <t xml:space="preserve">Thực tập Sửa chữa điện </t>
  </si>
  <si>
    <t>Thực tập Trang bị điện-Điện tử CB</t>
  </si>
  <si>
    <t xml:space="preserve"> 13TC-ĐL</t>
  </si>
  <si>
    <t xml:space="preserve">Kỹ thuật lạnh công nghiệp </t>
  </si>
  <si>
    <t xml:space="preserve">Điều hòa không khí </t>
  </si>
  <si>
    <t>TT Sửa chữa máy lạnh</t>
  </si>
  <si>
    <t>TT Sửa chữa tủ lạnh nâng cao</t>
  </si>
  <si>
    <t xml:space="preserve">TT Trang bị điện </t>
  </si>
  <si>
    <t xml:space="preserve">TT Lắp đặt vận hành bảo trì hệ thống lạnh công nghiệp </t>
  </si>
  <si>
    <t xml:space="preserve">Kỹ thuật điện </t>
  </si>
  <si>
    <t xml:space="preserve">Nguyên lý - Chi tiết máy </t>
  </si>
  <si>
    <t xml:space="preserve">Máy cắt kim loại </t>
  </si>
  <si>
    <t xml:space="preserve">Công nghệ CNC </t>
  </si>
  <si>
    <t>Công nghệ chế tạo máy 2</t>
  </si>
  <si>
    <t>Công nghệ CAD/CAM</t>
  </si>
  <si>
    <t xml:space="preserve">Công nghệ khí nén </t>
  </si>
  <si>
    <t>Tổ chức sản xuất</t>
  </si>
  <si>
    <t>TT Tiện nâng cao</t>
  </si>
  <si>
    <t>13TC-Ô 1,2</t>
  </si>
  <si>
    <t>Hệ thống điện thân xe</t>
  </si>
  <si>
    <t>Điều hòa không khí trên ôtô</t>
  </si>
  <si>
    <t>Bảo dưỡng kỹ thuật - Sửa chữa ôtô</t>
  </si>
  <si>
    <t>Các TB chẩn đoán, kiểm định ôtô</t>
  </si>
  <si>
    <t>Đồ án kết cấu ôtô</t>
  </si>
  <si>
    <t xml:space="preserve">Thực tập Gò hàn </t>
  </si>
  <si>
    <t xml:space="preserve">Thực tập Nguội cơ bản </t>
  </si>
  <si>
    <t xml:space="preserve">Thực tập Động cơ đốt trong </t>
  </si>
  <si>
    <t xml:space="preserve">Thực tập Động cơ xăng </t>
  </si>
  <si>
    <t xml:space="preserve">TT Hệ thống điện động cơ </t>
  </si>
  <si>
    <t>Thực tập Động cơ Diezel</t>
  </si>
  <si>
    <t xml:space="preserve">13TC-QTM </t>
  </si>
  <si>
    <t>Lập trình Windows</t>
  </si>
  <si>
    <t xml:space="preserve">Thiết kế Web </t>
  </si>
  <si>
    <t>SQL server</t>
  </si>
  <si>
    <t>Mạng Linux</t>
  </si>
  <si>
    <t xml:space="preserve">Thiết lập và bảo trì hệ thống mạng </t>
  </si>
  <si>
    <t xml:space="preserve">Mạng viễn thông và truyền số liệu </t>
  </si>
  <si>
    <t xml:space="preserve">13TC-MT </t>
  </si>
  <si>
    <t xml:space="preserve">Vẽ kỹ thuật ngành may </t>
  </si>
  <si>
    <t xml:space="preserve">Marketing </t>
  </si>
  <si>
    <t>Kỹ thuật may áo jacket</t>
  </si>
  <si>
    <t xml:space="preserve">Thiết kế mẫu công nghiệp </t>
  </si>
  <si>
    <t>TK dây chuyền may công nghiệp</t>
  </si>
  <si>
    <t xml:space="preserve">Quản lý chất lượng trang phục </t>
  </si>
  <si>
    <t>Tổ chức và quản lý sản xuất may CN</t>
  </si>
  <si>
    <t>TT May áo jacket</t>
  </si>
  <si>
    <t xml:space="preserve">TT Tin học ứng dụng ngành may </t>
  </si>
  <si>
    <t xml:space="preserve">TT Thiết kế mẫu công nghiệp </t>
  </si>
  <si>
    <t xml:space="preserve">TT Cắt may trang phục quần âu, áo sơ mi cơ bản </t>
  </si>
  <si>
    <t>TT Kỹ thuật 1</t>
  </si>
  <si>
    <t>ĐVHT13ĐT</t>
  </si>
  <si>
    <t>ĐVHT13Đ1</t>
  </si>
  <si>
    <t>ĐVHT13Đ2</t>
  </si>
  <si>
    <t>ĐVHT13ĐL</t>
  </si>
  <si>
    <t>ĐVHT13CK</t>
  </si>
  <si>
    <t>ĐVHT13Ô1</t>
  </si>
  <si>
    <t>ĐVHT13Ô2</t>
  </si>
  <si>
    <t>ĐVHT13MT</t>
  </si>
  <si>
    <t>ĐVHT13QT</t>
  </si>
  <si>
    <t>ỦY BAN NHÂN DÂN THÀNH PHỐ HỒ CHÍ MINH</t>
  </si>
  <si>
    <t>TRƯỜNG CĐKT LÝ TỰ TRỌNG THÀNH PHỐ HỒ CHÍ MINH</t>
  </si>
  <si>
    <t>LỚP:</t>
  </si>
  <si>
    <t>SS:</t>
  </si>
  <si>
    <t>BẢNG THỐNG KÊ NỢ HỌC PHẦN</t>
  </si>
  <si>
    <t>HỌC KỲ:</t>
  </si>
  <si>
    <t>I</t>
  </si>
  <si>
    <t>NĂM HỌC:</t>
  </si>
  <si>
    <t>2014-2015</t>
  </si>
  <si>
    <t>MSSV</t>
  </si>
  <si>
    <t>Họ tên sinh viên</t>
  </si>
  <si>
    <t>Số HP nợ</t>
  </si>
  <si>
    <t>Số lượng Sinh viên nợ theo học phần</t>
  </si>
  <si>
    <t>CỘNG HOÀ XÃ HỘI CHỦ NGHĨA VIỆT NAM</t>
  </si>
  <si>
    <t>Độc lập - Tự do - hạnh phúc</t>
  </si>
  <si>
    <t>SĨ SỐ:</t>
  </si>
  <si>
    <t>BẢNG TỔNG KẾT HỌC TẬP HỌC KỲ I NĂM HỌC 2014 - 2015</t>
  </si>
  <si>
    <t>Số thứ tự</t>
  </si>
  <si>
    <t>HỌC PHẦN</t>
  </si>
  <si>
    <t>TBC
HỌC TẬP</t>
  </si>
  <si>
    <t>KẾT QUẢ
RÈN LUYỆN</t>
  </si>
  <si>
    <t>XẾP LOẠI
HT</t>
  </si>
  <si>
    <t>KHEN THƯỞNG</t>
  </si>
  <si>
    <t>GHI CHÚ</t>
  </si>
  <si>
    <t>SỐ ĐVHT</t>
  </si>
  <si>
    <t>Đếm
cột
Thi
Chính
&lt;5</t>
  </si>
  <si>
    <t>Đếm
cột
HP
Chính
&lt;5</t>
  </si>
  <si>
    <t>Họ tên học sinh</t>
  </si>
  <si>
    <t>HỆ CHUẨN</t>
  </si>
  <si>
    <t>NGÀY NGHỈ</t>
  </si>
  <si>
    <t>Trung bình</t>
  </si>
  <si>
    <t>Thi lần 1</t>
  </si>
  <si>
    <t>Tổng kết lần 1</t>
  </si>
  <si>
    <t>Thi lần 2</t>
  </si>
  <si>
    <t>Tổng kết lần 2</t>
  </si>
  <si>
    <t>Kỳ thi lần 1</t>
  </si>
  <si>
    <t>Kỳ thi lần 2</t>
  </si>
  <si>
    <t>P</t>
  </si>
  <si>
    <t>K</t>
  </si>
  <si>
    <t>(0)</t>
  </si>
  <si>
    <t>(1)</t>
  </si>
  <si>
    <t>(2)</t>
  </si>
  <si>
    <t>(3)</t>
  </si>
  <si>
    <t>(4)</t>
  </si>
  <si>
    <t>(5)</t>
  </si>
  <si>
    <t>(6)</t>
  </si>
  <si>
    <t>(7)</t>
  </si>
  <si>
    <t>(8)</t>
  </si>
  <si>
    <t>(9)</t>
  </si>
  <si>
    <t>(10)</t>
  </si>
  <si>
    <t>(11)</t>
  </si>
  <si>
    <t>(12)</t>
  </si>
  <si>
    <t>(13)</t>
  </si>
  <si>
    <t>(14)</t>
  </si>
  <si>
    <t>(15)</t>
  </si>
  <si>
    <t>(19)</t>
  </si>
  <si>
    <t>(20)</t>
  </si>
  <si>
    <t>(21)</t>
  </si>
  <si>
    <t>(22)</t>
  </si>
  <si>
    <t>(23)</t>
  </si>
  <si>
    <t>(24)</t>
  </si>
  <si>
    <t>(25)</t>
  </si>
  <si>
    <t>(26)</t>
  </si>
  <si>
    <t>(27)</t>
  </si>
  <si>
    <t>(28)</t>
  </si>
  <si>
    <t>(29)</t>
  </si>
  <si>
    <t>(30)</t>
  </si>
  <si>
    <t>(31)</t>
  </si>
  <si>
    <r>
      <t xml:space="preserve">THỐNG KÊ KẾT QUẢ HỌC TẬP
</t>
    </r>
    <r>
      <rPr>
        <sz val="11"/>
        <rFont val="Times New Roman"/>
      </rPr>
      <t>(căn cứ vào điểm trung bình chung học tập)</t>
    </r>
  </si>
  <si>
    <t>%</t>
  </si>
  <si>
    <t>Ngày      tháng   năm 201</t>
  </si>
  <si>
    <r>
      <t xml:space="preserve">Loại </t>
    </r>
    <r>
      <rPr>
        <b/>
        <sz val="11"/>
        <rFont val="Times New Roman"/>
      </rPr>
      <t>Xuất sắc</t>
    </r>
  </si>
  <si>
    <t>TRƯỞNG PHÒNG ĐÀO TẠO</t>
  </si>
  <si>
    <t>TRƯỞNG KHOA</t>
  </si>
  <si>
    <t>GIÁO VIÊN CHỦ NHIỆM</t>
  </si>
  <si>
    <r>
      <t xml:space="preserve">Loại </t>
    </r>
    <r>
      <rPr>
        <b/>
        <sz val="11"/>
        <rFont val="Times New Roman"/>
      </rPr>
      <t>Giỏi</t>
    </r>
  </si>
  <si>
    <t>(8 đến cận 9)</t>
  </si>
  <si>
    <r>
      <t xml:space="preserve">Loại </t>
    </r>
    <r>
      <rPr>
        <b/>
        <sz val="11"/>
        <rFont val="Times New Roman"/>
      </rPr>
      <t>Khá</t>
    </r>
  </si>
  <si>
    <t>(7 đến cận 8)</t>
  </si>
  <si>
    <r>
      <t xml:space="preserve">Loại </t>
    </r>
    <r>
      <rPr>
        <b/>
        <sz val="11"/>
        <rFont val="Times New Roman"/>
      </rPr>
      <t>Trung bình khá</t>
    </r>
  </si>
  <si>
    <t>(6 đến cận 7)</t>
  </si>
  <si>
    <r>
      <t xml:space="preserve">Loại </t>
    </r>
    <r>
      <rPr>
        <b/>
        <sz val="11"/>
        <rFont val="Times New Roman"/>
      </rPr>
      <t>Trung bình</t>
    </r>
  </si>
  <si>
    <t>(5 đến cận 6)</t>
  </si>
  <si>
    <r>
      <t xml:space="preserve">Loại </t>
    </r>
    <r>
      <rPr>
        <b/>
        <sz val="11"/>
        <rFont val="Times New Roman"/>
      </rPr>
      <t>Yếu</t>
    </r>
  </si>
  <si>
    <t>(4 đến cận 5)</t>
  </si>
  <si>
    <r>
      <t xml:space="preserve">Loại </t>
    </r>
    <r>
      <rPr>
        <b/>
        <sz val="11"/>
        <rFont val="Times New Roman"/>
      </rPr>
      <t>Kém</t>
    </r>
  </si>
  <si>
    <t>(dưới 4)</t>
  </si>
  <si>
    <t xml:space="preserve">        ỦY BAN NHÂN DÂN TP.HCM </t>
  </si>
  <si>
    <t xml:space="preserve"> CỘNG HÒA XÃ HỘI CHỦ NGHĨA VIỆT NAM </t>
  </si>
  <si>
    <t>TRƯỜNG CĐKT LÝ TỰ TRỌNG TP.HCM</t>
  </si>
  <si>
    <t xml:space="preserve">Độc lập – Tự do – Hạnh phúc </t>
  </si>
  <si>
    <t>‾‾‾‾‾‾‾‾‾‾‾‾‾‾‾‾‾‾‾‾‾‾‾‾‾‾‾‾‾‾‾‾‾‾</t>
  </si>
  <si>
    <t>BẢNG ĐIỂM HỌC PHẦN THỰC HÀNH</t>
  </si>
  <si>
    <t>HỌC PHẦN:</t>
  </si>
  <si>
    <t>Số ĐVHT:</t>
  </si>
  <si>
    <t xml:space="preserve"> 2014 - 2015</t>
  </si>
  <si>
    <t>Điểm
bảo
lưu</t>
  </si>
  <si>
    <t>Điểm kiểm tra</t>
  </si>
  <si>
    <t>Điểm
TB</t>
  </si>
  <si>
    <t>Điểm
Thi
KTHP</t>
  </si>
  <si>
    <t>Điểm
HP</t>
  </si>
  <si>
    <t>XL
lần
I</t>
  </si>
  <si>
    <t>Thường xuyên
Hệ số 1</t>
  </si>
  <si>
    <t>Định kỳ
Hệ số 2</t>
  </si>
  <si>
    <t xml:space="preserve"> Yêu cầu : Khoa niêm yết cho sinh viên, lưu Giáo vụ Khoa và nộp bản chính cho Phòng KT&amp;KĐCLGD.</t>
  </si>
  <si>
    <t xml:space="preserve">    TRƯỞNG BỘ MÔN</t>
  </si>
  <si>
    <t>GIÁO VIÊN GIẢNG DẠY</t>
  </si>
  <si>
    <t>ỦY BAN NHÂN DÂN TP. HỒ CHÍ MINH</t>
  </si>
  <si>
    <t xml:space="preserve">CỘNG HÒA XÃ HỘI CHỦ NGHĨA VIỆT NAM </t>
  </si>
  <si>
    <t>TRƯỜNG CAO ĐẲNG  KỸ THUẬT  LÝ TỰ TRỌNG</t>
  </si>
  <si>
    <t>Độc lập - Tự do - Hạnh phúc</t>
  </si>
  <si>
    <t xml:space="preserve">BẢNG ĐIỂM HỌC PHẦN ĐỒ ÁN MÔN HỌC </t>
  </si>
  <si>
    <t xml:space="preserve">Số ĐVHT: </t>
  </si>
  <si>
    <t>Lớp:</t>
  </si>
  <si>
    <t xml:space="preserve">HỌC KỲ:  </t>
  </si>
  <si>
    <t>NĂM HỌC:  2013 - 2014</t>
  </si>
  <si>
    <t>Tên đồ án</t>
  </si>
  <si>
    <t/>
  </si>
  <si>
    <t xml:space="preserve"> Yêu cầu : Khoa niêm yết cho sinh viên, lưu Giáo vụ Khoa và nộp bản chính cho Phòng Khảo thí và Kiểm định chất lượng giáo dục.</t>
  </si>
  <si>
    <t>Tổng danh sách có</t>
  </si>
  <si>
    <t>Tổng số SV có điểm Xuất sắc từ 9 đ đến 10 đ</t>
  </si>
  <si>
    <t>Tổng số SV có điểm Giỏi từ 8 đ đến &lt;9 đ</t>
  </si>
  <si>
    <t>Tổng số SV có điểm Khá từ 7 đ đến &lt;8 đ</t>
  </si>
  <si>
    <t>Tổng số SV có điểm Trung bình khá từ 6 đ đến &lt;7 đ</t>
  </si>
  <si>
    <t>Tổng số SV có điểm Trung bình từ 5 đ đến &lt;6 đ</t>
  </si>
  <si>
    <t>Tổng số SV có điểm Yếu từ 4 đ đến &lt;5 đ</t>
  </si>
  <si>
    <t>Tổng số SV có điểm Kém dưới 4 đ</t>
  </si>
  <si>
    <t>Tổng số SV không xếp loại vì chưa có điểm</t>
  </si>
  <si>
    <t>Compatibility Report for (11-03-2015_15.03.53)lop_hk1_nh14-15_k13tccn_(ds_t.12).xls</t>
  </si>
  <si>
    <t>Run on 12/03/2015 13:02</t>
  </si>
  <si>
    <t>The following features in this workbook are not supported by earlier versions of Excel. These features may be lost or degraded when you save this workbook in an earlier file format.</t>
  </si>
  <si>
    <t>Minor loss of fidelity</t>
  </si>
  <si>
    <t># of occurrences</t>
  </si>
  <si>
    <t>Some formulas in this workbook are linked to other workbooks that are closed. When these formulas are recalculated in earlier versions of Excel without opening the linked workbooks, characters beyond the 255-character limit cannot be returned.</t>
  </si>
  <si>
    <t>19
Defined Names</t>
  </si>
  <si>
    <t xml:space="preserve">      TRẦN TRUNG HiẾU</t>
  </si>
</sst>
</file>

<file path=xl/styles.xml><?xml version="1.0" encoding="utf-8"?>
<styleSheet xmlns="http://schemas.openxmlformats.org/spreadsheetml/2006/main">
  <numFmts count="10">
    <numFmt numFmtId="164" formatCode="\$#,##0\ ;\(\$#,##0\)"/>
    <numFmt numFmtId="165" formatCode="#&quot;,&quot;##0\ &quot;DM&quot;;\-#&quot;,&quot;##0\ &quot;DM&quot;"/>
    <numFmt numFmtId="166" formatCode="0.000%"/>
    <numFmt numFmtId="167" formatCode="&quot;￥&quot;#&quot;,&quot;##0;&quot;￥&quot;\-#&quot;,&quot;##0"/>
    <numFmt numFmtId="168" formatCode="00.000"/>
    <numFmt numFmtId="169" formatCode="_-* #&quot;,&quot;##0_-;\-* #&quot;,&quot;##0_-;_-* &quot;-&quot;_-;_-@_-"/>
    <numFmt numFmtId="170" formatCode="_-&quot;$&quot;* #&quot;,&quot;##0_-;\-&quot;$&quot;* #&quot;,&quot;##0_-;_-&quot;$&quot;* &quot;-&quot;_-;_-@_-"/>
    <numFmt numFmtId="171" formatCode="&quot;$&quot;#&quot;,&quot;##0_);[Red]\(&quot;$&quot;#&quot;,&quot;##0\)"/>
    <numFmt numFmtId="172" formatCode="_-&quot;$&quot;* #&quot;,&quot;##0.00_-;\-&quot;$&quot;* #&quot;,&quot;##0.00_-;_-&quot;$&quot;* &quot;-&quot;??_-;_-@_-"/>
    <numFmt numFmtId="173" formatCode="0.0"/>
  </numFmts>
  <fonts count="61">
    <font>
      <sz val="10"/>
      <name val="Arial"/>
    </font>
    <font>
      <b/>
      <sz val="13"/>
      <name val="Arial"/>
    </font>
    <font>
      <sz val="13"/>
      <name val="Arial"/>
    </font>
    <font>
      <i/>
      <sz val="13"/>
      <name val="Arial"/>
    </font>
    <font>
      <b/>
      <i/>
      <sz val="13"/>
      <name val="Arial"/>
    </font>
    <font>
      <sz val="11"/>
      <name val="Times New Roman"/>
    </font>
    <font>
      <b/>
      <sz val="11"/>
      <name val="Times New Roman"/>
    </font>
    <font>
      <sz val="11"/>
      <color indexed="8"/>
      <name val="Calibri"/>
    </font>
    <font>
      <b/>
      <sz val="10"/>
      <name val="Arial"/>
    </font>
    <font>
      <sz val="11"/>
      <color indexed="9"/>
      <name val="Calibri"/>
    </font>
    <font>
      <sz val="11"/>
      <color indexed="20"/>
      <name val="Calibri"/>
    </font>
    <font>
      <b/>
      <sz val="11"/>
      <color indexed="52"/>
      <name val="Calibri"/>
    </font>
    <font>
      <b/>
      <sz val="11"/>
      <color indexed="9"/>
      <name val="Calibri"/>
    </font>
    <font>
      <i/>
      <sz val="11"/>
      <color indexed="23"/>
      <name val="Calibri"/>
    </font>
    <font>
      <sz val="11"/>
      <color indexed="17"/>
      <name val="Calibri"/>
    </font>
    <font>
      <b/>
      <sz val="12"/>
      <name val="Arial"/>
    </font>
    <font>
      <b/>
      <sz val="18"/>
      <name val="Arial"/>
    </font>
    <font>
      <b/>
      <sz val="11"/>
      <color indexed="56"/>
      <name val="Calibri"/>
    </font>
    <font>
      <b/>
      <sz val="14"/>
      <name val=".VnTimeH"/>
    </font>
    <font>
      <sz val="11"/>
      <color indexed="62"/>
      <name val="Calibri"/>
    </font>
    <font>
      <sz val="11"/>
      <color indexed="52"/>
      <name val="Calibri"/>
    </font>
    <font>
      <sz val="11"/>
      <color indexed="60"/>
      <name val="Calibri"/>
    </font>
    <font>
      <sz val="10"/>
      <name val="VNI-Times"/>
    </font>
    <font>
      <sz val="10"/>
      <name val="Times New Roman"/>
    </font>
    <font>
      <sz val="12"/>
      <name val="Vni-times"/>
    </font>
    <font>
      <b/>
      <sz val="11"/>
      <color indexed="63"/>
      <name val="Calibri"/>
    </font>
    <font>
      <b/>
      <sz val="18"/>
      <color indexed="56"/>
      <name val="Cambria"/>
    </font>
    <font>
      <sz val="11"/>
      <color indexed="10"/>
      <name val="Calibri"/>
    </font>
    <font>
      <sz val="12"/>
      <name val="Times New Roman"/>
    </font>
    <font>
      <sz val="12"/>
      <name val="뼻뮝"/>
    </font>
    <font>
      <sz val="10"/>
      <name val="굴림체"/>
    </font>
    <font>
      <b/>
      <sz val="9"/>
      <name val="Arial"/>
    </font>
    <font>
      <b/>
      <sz val="11"/>
      <color indexed="8"/>
      <name val="Times New Roman"/>
    </font>
    <font>
      <b/>
      <sz val="12"/>
      <name val="Times New Roman"/>
    </font>
    <font>
      <b/>
      <sz val="10"/>
      <name val="Times New Roman"/>
    </font>
    <font>
      <b/>
      <sz val="13"/>
      <color indexed="8"/>
      <name val="Times New Roman"/>
    </font>
    <font>
      <b/>
      <sz val="20"/>
      <color indexed="8"/>
      <name val="Times New Roman"/>
    </font>
    <font>
      <i/>
      <sz val="12"/>
      <name val="Times New Roman"/>
    </font>
    <font>
      <sz val="14"/>
      <name val="Arial"/>
    </font>
    <font>
      <sz val="11"/>
      <color indexed="13"/>
      <name val="Times New Roman"/>
    </font>
    <font>
      <sz val="12"/>
      <name val="Arial"/>
    </font>
    <font>
      <b/>
      <sz val="14"/>
      <color indexed="8"/>
      <name val="Times New Roman"/>
    </font>
    <font>
      <b/>
      <sz val="9"/>
      <name val="Times New Roman"/>
    </font>
    <font>
      <b/>
      <sz val="12"/>
      <color indexed="8"/>
      <name val="Times New Roman"/>
    </font>
    <font>
      <sz val="6"/>
      <name val="Times New Roman"/>
    </font>
    <font>
      <sz val="10"/>
      <color indexed="8"/>
      <name val="Times New Roman"/>
    </font>
    <font>
      <sz val="6"/>
      <color indexed="8"/>
      <name val="Times New Roman"/>
    </font>
    <font>
      <sz val="10"/>
      <color indexed="10"/>
      <name val="Times New Roman"/>
    </font>
    <font>
      <sz val="11"/>
      <color indexed="8"/>
      <name val="Times New Roman"/>
    </font>
    <font>
      <sz val="6"/>
      <color indexed="10"/>
      <name val="Times New Roman"/>
    </font>
    <font>
      <sz val="8"/>
      <color indexed="8"/>
      <name val="Times New Roman"/>
    </font>
    <font>
      <b/>
      <sz val="6"/>
      <color indexed="8"/>
      <name val="Times New Roman"/>
    </font>
    <font>
      <sz val="6"/>
      <color indexed="9"/>
      <name val="Times New Roman"/>
    </font>
    <font>
      <b/>
      <sz val="20"/>
      <name val="Arial"/>
    </font>
    <font>
      <b/>
      <sz val="16"/>
      <name val="Arial"/>
    </font>
    <font>
      <i/>
      <sz val="11"/>
      <name val="Times New Roman"/>
    </font>
    <font>
      <sz val="10.5"/>
      <name val="Times New Roman"/>
    </font>
    <font>
      <sz val="11"/>
      <name val="Times New Roman"/>
    </font>
    <font>
      <b/>
      <sz val="14"/>
      <name val="Times New Roman"/>
    </font>
    <font>
      <b/>
      <sz val="14"/>
      <color indexed="10"/>
      <name val="Times New Roman"/>
    </font>
    <font>
      <sz val="10"/>
      <name val="Arial"/>
    </font>
  </fonts>
  <fills count="27">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31"/>
        <bgColor indexed="64"/>
      </patternFill>
    </fill>
    <fill>
      <patternFill patternType="solid">
        <fgColor indexed="45"/>
        <bgColor indexed="64"/>
      </patternFill>
    </fill>
    <fill>
      <patternFill patternType="solid">
        <fgColor indexed="46"/>
        <bgColor indexed="64"/>
      </patternFill>
    </fill>
    <fill>
      <patternFill patternType="solid">
        <fgColor indexed="30"/>
        <bgColor indexed="64"/>
      </patternFill>
    </fill>
    <fill>
      <patternFill patternType="solid">
        <fgColor indexed="27"/>
        <bgColor indexed="64"/>
      </patternFill>
    </fill>
    <fill>
      <patternFill patternType="solid">
        <fgColor indexed="29"/>
        <bgColor indexed="64"/>
      </patternFill>
    </fill>
    <fill>
      <patternFill patternType="solid">
        <fgColor indexed="47"/>
        <bgColor indexed="64"/>
      </patternFill>
    </fill>
    <fill>
      <patternFill patternType="solid">
        <fgColor indexed="11"/>
        <bgColor indexed="64"/>
      </patternFill>
    </fill>
    <fill>
      <patternFill patternType="solid">
        <fgColor indexed="51"/>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6"/>
        <bgColor indexed="64"/>
      </patternFill>
    </fill>
    <fill>
      <patternFill patternType="solid">
        <fgColor indexed="55"/>
        <bgColor indexed="64"/>
      </patternFill>
    </fill>
    <fill>
      <patternFill patternType="solid">
        <fgColor indexed="43"/>
        <bgColor indexed="64"/>
      </patternFill>
    </fill>
    <fill>
      <patternFill patternType="solid">
        <fgColor indexed="14"/>
        <bgColor indexed="64"/>
      </patternFill>
    </fill>
    <fill>
      <patternFill patternType="solid">
        <fgColor indexed="9"/>
        <bgColor indexed="64"/>
      </patternFill>
    </fill>
    <fill>
      <patternFill patternType="solid">
        <fgColor indexed="13"/>
        <bgColor indexed="64"/>
      </patternFill>
    </fill>
  </fills>
  <borders count="75">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right/>
      <top/>
      <bottom style="double">
        <color indexed="52"/>
      </bottom>
      <diagonal/>
    </border>
    <border>
      <left/>
      <right/>
      <top style="double">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hair">
        <color indexed="64"/>
      </top>
      <bottom style="hair">
        <color indexed="64"/>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79">
    <xf numFmtId="0" fontId="0" fillId="0" borderId="0"/>
    <xf numFmtId="0" fontId="60" fillId="0" borderId="0"/>
    <xf numFmtId="0" fontId="7" fillId="2" borderId="0" applyNumberFormat="0" applyBorder="0" applyAlignment="0" applyProtection="0"/>
    <xf numFmtId="0" fontId="22" fillId="0" borderId="0"/>
    <xf numFmtId="0" fontId="60" fillId="0" borderId="0" applyNumberFormat="0" applyFill="0" applyBorder="0" applyAlignment="0" applyProtection="0"/>
    <xf numFmtId="0" fontId="7" fillId="3" borderId="0" applyNumberFormat="0" applyBorder="0" applyAlignment="0" applyProtection="0"/>
    <xf numFmtId="0" fontId="24" fillId="0" borderId="0"/>
    <xf numFmtId="0" fontId="22" fillId="0" borderId="0"/>
    <xf numFmtId="0" fontId="11" fillId="4" borderId="1" applyNumberFormat="0" applyAlignment="0" applyProtection="0"/>
    <xf numFmtId="0" fontId="7" fillId="5" borderId="0" applyNumberFormat="0" applyBorder="0" applyAlignment="0" applyProtection="0"/>
    <xf numFmtId="0" fontId="7" fillId="6" borderId="0" applyNumberFormat="0" applyBorder="0" applyAlignment="0" applyProtection="0"/>
    <xf numFmtId="40" fontId="60" fillId="0" borderId="0" applyFont="0" applyFill="0" applyBorder="0" applyAlignment="0" applyProtection="0"/>
    <xf numFmtId="0" fontId="60" fillId="0" borderId="0" applyNumberFormat="0" applyFont="0" applyFill="0" applyAlignment="0"/>
    <xf numFmtId="0" fontId="7" fillId="7" borderId="0" applyNumberFormat="0" applyBorder="0" applyAlignment="0" applyProtection="0"/>
    <xf numFmtId="0" fontId="9" fillId="8" borderId="0" applyNumberFormat="0" applyBorder="0" applyAlignment="0" applyProtection="0"/>
    <xf numFmtId="0" fontId="7" fillId="9" borderId="0" applyNumberFormat="0" applyBorder="0" applyAlignment="0" applyProtection="0"/>
    <xf numFmtId="0" fontId="9" fillId="10" borderId="0" applyNumberFormat="0" applyBorder="0" applyAlignment="0" applyProtection="0"/>
    <xf numFmtId="0" fontId="7" fillId="11" borderId="0" applyNumberFormat="0" applyBorder="0" applyAlignment="0" applyProtection="0"/>
    <xf numFmtId="0" fontId="26" fillId="0" borderId="0" applyNumberFormat="0" applyFill="0" applyBorder="0" applyAlignment="0" applyProtection="0"/>
    <xf numFmtId="0" fontId="7" fillId="10"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3" borderId="0" applyNumberFormat="0" applyBorder="0" applyAlignment="0" applyProtection="0"/>
    <xf numFmtId="0" fontId="7" fillId="13" borderId="0" applyNumberFormat="0" applyBorder="0" applyAlignment="0" applyProtection="0"/>
    <xf numFmtId="0" fontId="25" fillId="4" borderId="2" applyNumberFormat="0" applyAlignment="0" applyProtection="0"/>
    <xf numFmtId="0" fontId="14" fillId="2" borderId="0" applyNumberFormat="0" applyBorder="0" applyAlignment="0" applyProtection="0"/>
    <xf numFmtId="3" fontId="60" fillId="0" borderId="0" applyFont="0" applyFill="0" applyBorder="0" applyAlignment="0" applyProtection="0"/>
    <xf numFmtId="0" fontId="9" fillId="12" borderId="0" applyNumberFormat="0" applyBorder="0" applyAlignment="0" applyProtection="0"/>
    <xf numFmtId="0" fontId="60" fillId="0" borderId="0"/>
    <xf numFmtId="0" fontId="9" fillId="14" borderId="0" applyNumberFormat="0" applyBorder="0" applyAlignment="0" applyProtection="0"/>
    <xf numFmtId="164" fontId="60" fillId="0" borderId="0" applyFont="0" applyFill="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2" fontId="60" fillId="0" borderId="0" applyFon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170" fontId="60" fillId="0" borderId="0" applyFont="0" applyFill="0" applyBorder="0" applyAlignment="0" applyProtection="0"/>
    <xf numFmtId="49" fontId="18" fillId="0" borderId="3">
      <alignment vertical="center"/>
    </xf>
    <xf numFmtId="0" fontId="9" fillId="14" borderId="0" applyNumberFormat="0" applyBorder="0" applyAlignment="0" applyProtection="0"/>
    <xf numFmtId="0" fontId="9" fillId="15" borderId="0" applyNumberFormat="0" applyBorder="0" applyAlignment="0" applyProtection="0"/>
    <xf numFmtId="0" fontId="9" fillId="20" borderId="0" applyNumberFormat="0" applyBorder="0" applyAlignment="0" applyProtection="0"/>
    <xf numFmtId="0" fontId="10" fillId="6" borderId="0" applyNumberFormat="0" applyBorder="0" applyAlignment="0" applyProtection="0"/>
    <xf numFmtId="0" fontId="60" fillId="21" borderId="4" applyNumberFormat="0" applyFont="0" applyAlignment="0" applyProtection="0"/>
    <xf numFmtId="0" fontId="15" fillId="0" borderId="0" applyNumberFormat="0" applyFill="0" applyBorder="0" applyAlignment="0" applyProtection="0"/>
    <xf numFmtId="0" fontId="60" fillId="0" borderId="0" applyFont="0" applyFill="0" applyBorder="0" applyAlignment="0" applyProtection="0"/>
    <xf numFmtId="0" fontId="12" fillId="22" borderId="5" applyNumberFormat="0" applyAlignment="0" applyProtection="0"/>
    <xf numFmtId="0" fontId="13" fillId="0" borderId="0" applyNumberFormat="0" applyFill="0" applyBorder="0" applyAlignment="0" applyProtection="0"/>
    <xf numFmtId="0" fontId="15" fillId="0" borderId="6" applyNumberFormat="0" applyAlignment="0" applyProtection="0">
      <alignment horizontal="left" vertical="center"/>
    </xf>
    <xf numFmtId="0" fontId="15" fillId="0" borderId="7">
      <alignment horizontal="left" vertical="center"/>
    </xf>
    <xf numFmtId="0" fontId="16" fillId="0" borderId="0" applyNumberFormat="0" applyFill="0" applyBorder="0" applyAlignment="0" applyProtection="0"/>
    <xf numFmtId="0" fontId="17" fillId="0" borderId="8" applyNumberFormat="0" applyFill="0" applyAlignment="0" applyProtection="0"/>
    <xf numFmtId="0" fontId="17" fillId="0" borderId="0" applyNumberFormat="0" applyFill="0" applyBorder="0" applyAlignment="0" applyProtection="0"/>
    <xf numFmtId="0" fontId="19" fillId="11" borderId="1" applyNumberFormat="0" applyAlignment="0" applyProtection="0"/>
    <xf numFmtId="0" fontId="22" fillId="0" borderId="0"/>
    <xf numFmtId="0" fontId="20" fillId="0" borderId="9" applyNumberFormat="0" applyFill="0" applyAlignment="0" applyProtection="0"/>
    <xf numFmtId="0" fontId="21" fillId="23" borderId="0" applyNumberFormat="0" applyBorder="0" applyAlignment="0" applyProtection="0"/>
    <xf numFmtId="0" fontId="60" fillId="0" borderId="10" applyNumberFormat="0" applyFont="0" applyFill="0" applyAlignment="0" applyProtection="0"/>
    <xf numFmtId="0" fontId="22" fillId="0" borderId="0"/>
    <xf numFmtId="0" fontId="23" fillId="0" borderId="0"/>
    <xf numFmtId="0" fontId="27" fillId="0" borderId="0" applyNumberForma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28" fillId="0" borderId="0">
      <alignment vertical="center"/>
    </xf>
    <xf numFmtId="38"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9" fontId="60" fillId="0" borderId="0" applyFont="0" applyFill="0" applyBorder="0" applyAlignment="0" applyProtection="0"/>
    <xf numFmtId="0" fontId="29" fillId="0" borderId="0"/>
    <xf numFmtId="165" fontId="60" fillId="0" borderId="0" applyFont="0" applyFill="0" applyBorder="0" applyAlignment="0" applyProtection="0"/>
    <xf numFmtId="166" fontId="60" fillId="0" borderId="0" applyFont="0" applyFill="0" applyBorder="0" applyAlignment="0" applyProtection="0"/>
    <xf numFmtId="167" fontId="60" fillId="0" borderId="0" applyFont="0" applyFill="0" applyBorder="0" applyAlignment="0" applyProtection="0"/>
    <xf numFmtId="168" fontId="60" fillId="0" borderId="0" applyFont="0" applyFill="0" applyBorder="0" applyAlignment="0" applyProtection="0"/>
    <xf numFmtId="0" fontId="30" fillId="0" borderId="0"/>
    <xf numFmtId="0" fontId="31" fillId="0" borderId="0" applyProtection="0"/>
    <xf numFmtId="169" fontId="60" fillId="0" borderId="0" applyFont="0" applyFill="0" applyBorder="0" applyAlignment="0" applyProtection="0"/>
    <xf numFmtId="40" fontId="60" fillId="0" borderId="0" applyFont="0" applyFill="0" applyBorder="0" applyAlignment="0" applyProtection="0"/>
    <xf numFmtId="171" fontId="60" fillId="0" borderId="0" applyFont="0" applyFill="0" applyBorder="0" applyAlignment="0" applyProtection="0"/>
    <xf numFmtId="172" fontId="60" fillId="0" borderId="0" applyFont="0" applyFill="0" applyBorder="0" applyAlignment="0" applyProtection="0"/>
  </cellStyleXfs>
  <cellXfs count="463">
    <xf numFmtId="0" fontId="0" fillId="0" borderId="0" xfId="0"/>
    <xf numFmtId="0" fontId="23" fillId="0" borderId="0" xfId="0" applyFont="1" applyProtection="1">
      <protection hidden="1"/>
    </xf>
    <xf numFmtId="0" fontId="5" fillId="0" borderId="3" xfId="0" applyFont="1" applyFill="1" applyBorder="1" applyAlignment="1" applyProtection="1">
      <alignment horizontal="center"/>
      <protection hidden="1"/>
    </xf>
    <xf numFmtId="0" fontId="23" fillId="0" borderId="0" xfId="0" applyFont="1" applyProtection="1">
      <protection locked="0"/>
    </xf>
    <xf numFmtId="0" fontId="23" fillId="0" borderId="0" xfId="3" applyFont="1" applyFill="1" applyProtection="1">
      <protection locked="0"/>
    </xf>
    <xf numFmtId="0" fontId="23" fillId="0" borderId="0" xfId="58" applyFont="1" applyFill="1" applyProtection="1">
      <protection locked="0"/>
    </xf>
    <xf numFmtId="0" fontId="23" fillId="0" borderId="0" xfId="58" applyFont="1" applyFill="1" applyAlignment="1" applyProtection="1">
      <alignment horizontal="center"/>
      <protection locked="0"/>
    </xf>
    <xf numFmtId="0" fontId="5" fillId="0" borderId="3" xfId="58" applyNumberFormat="1" applyFont="1" applyFill="1" applyBorder="1" applyAlignment="1" applyProtection="1">
      <alignment horizontal="center" vertical="center"/>
      <protection hidden="1"/>
    </xf>
    <xf numFmtId="0" fontId="28" fillId="0" borderId="0" xfId="6" applyFont="1" applyAlignment="1">
      <alignment vertical="center"/>
    </xf>
    <xf numFmtId="0" fontId="28" fillId="0" borderId="0" xfId="6" applyFont="1" applyAlignment="1">
      <alignment horizontal="center" vertical="center"/>
    </xf>
    <xf numFmtId="0" fontId="28" fillId="0" borderId="0" xfId="6" applyFont="1"/>
    <xf numFmtId="0" fontId="28" fillId="0" borderId="3" xfId="6" applyFont="1" applyBorder="1"/>
    <xf numFmtId="0" fontId="28" fillId="0" borderId="3" xfId="6" applyFont="1" applyBorder="1" applyAlignment="1">
      <alignment horizontal="left" vertical="center"/>
    </xf>
    <xf numFmtId="0" fontId="28" fillId="0" borderId="0" xfId="6" applyFont="1" applyAlignment="1">
      <alignment horizontal="center"/>
    </xf>
    <xf numFmtId="0" fontId="23" fillId="0" borderId="11" xfId="0" applyFont="1" applyBorder="1" applyProtection="1">
      <protection hidden="1"/>
    </xf>
    <xf numFmtId="0" fontId="23" fillId="0" borderId="12" xfId="0" applyFont="1" applyBorder="1" applyProtection="1">
      <protection hidden="1"/>
    </xf>
    <xf numFmtId="0" fontId="23" fillId="0" borderId="13" xfId="0" applyFont="1" applyFill="1" applyBorder="1" applyAlignment="1" applyProtection="1">
      <alignment horizontal="center" vertical="center" textRotation="90" shrinkToFit="1"/>
      <protection hidden="1"/>
    </xf>
    <xf numFmtId="173" fontId="23" fillId="0" borderId="14" xfId="0" applyNumberFormat="1" applyFont="1" applyBorder="1" applyProtection="1">
      <protection hidden="1"/>
    </xf>
    <xf numFmtId="0" fontId="5" fillId="0" borderId="0" xfId="58" applyFont="1" applyBorder="1" applyAlignment="1" applyProtection="1">
      <alignment horizontal="center"/>
      <protection locked="0"/>
    </xf>
    <xf numFmtId="0" fontId="23" fillId="0" borderId="0" xfId="58" applyFont="1" applyProtection="1">
      <protection locked="0"/>
    </xf>
    <xf numFmtId="0" fontId="6" fillId="0" borderId="0" xfId="58" applyFont="1" applyBorder="1" applyAlignment="1" applyProtection="1">
      <alignment horizontal="center"/>
      <protection locked="0"/>
    </xf>
    <xf numFmtId="0" fontId="5" fillId="0" borderId="0" xfId="58" applyFont="1" applyProtection="1">
      <protection locked="0"/>
    </xf>
    <xf numFmtId="0" fontId="32" fillId="0" borderId="0" xfId="58" applyFont="1" applyBorder="1" applyAlignment="1" applyProtection="1">
      <alignment vertical="center"/>
      <protection locked="0"/>
    </xf>
    <xf numFmtId="0" fontId="6" fillId="0" borderId="0" xfId="58" applyFont="1" applyAlignment="1" applyProtection="1">
      <alignment horizontal="center"/>
      <protection locked="0"/>
    </xf>
    <xf numFmtId="0" fontId="32" fillId="0" borderId="15" xfId="58" applyFont="1" applyFill="1" applyBorder="1" applyAlignment="1" applyProtection="1">
      <protection locked="0"/>
    </xf>
    <xf numFmtId="0" fontId="33" fillId="0" borderId="0" xfId="58" applyFont="1" applyProtection="1">
      <protection locked="0"/>
    </xf>
    <xf numFmtId="0" fontId="28" fillId="0" borderId="0" xfId="58" applyFont="1" applyAlignment="1" applyProtection="1">
      <alignment horizontal="center"/>
      <protection locked="0"/>
    </xf>
    <xf numFmtId="0" fontId="28" fillId="0" borderId="0" xfId="58" applyFont="1" applyFill="1" applyAlignment="1" applyProtection="1">
      <alignment horizontal="center"/>
      <protection locked="0"/>
    </xf>
    <xf numFmtId="0" fontId="33" fillId="0" borderId="0" xfId="58" applyFont="1" applyAlignment="1" applyProtection="1">
      <protection locked="0"/>
    </xf>
    <xf numFmtId="0" fontId="5" fillId="0" borderId="16" xfId="58" applyNumberFormat="1" applyFont="1" applyBorder="1" applyAlignment="1" applyProtection="1">
      <alignment horizontal="center" vertical="center"/>
      <protection locked="0"/>
    </xf>
    <xf numFmtId="0" fontId="5" fillId="0" borderId="3" xfId="58" applyNumberFormat="1" applyFont="1" applyFill="1" applyBorder="1" applyAlignment="1" applyProtection="1">
      <alignment horizontal="center" vertical="center"/>
      <protection locked="0"/>
    </xf>
    <xf numFmtId="0" fontId="33" fillId="0" borderId="0" xfId="0" applyFont="1" applyBorder="1" applyAlignment="1" applyProtection="1">
      <protection locked="0"/>
    </xf>
    <xf numFmtId="0" fontId="23" fillId="0" borderId="0" xfId="0" applyFont="1" applyFill="1" applyProtection="1">
      <protection locked="0"/>
    </xf>
    <xf numFmtId="0" fontId="34" fillId="0" borderId="0" xfId="0" applyFont="1" applyProtection="1">
      <protection locked="0"/>
    </xf>
    <xf numFmtId="0" fontId="33" fillId="0" borderId="0" xfId="0" applyFont="1" applyBorder="1" applyAlignment="1" applyProtection="1">
      <alignment horizontal="right"/>
      <protection locked="0"/>
    </xf>
    <xf numFmtId="0" fontId="28" fillId="0" borderId="0" xfId="0" applyFont="1" applyBorder="1" applyAlignment="1" applyProtection="1">
      <protection locked="0"/>
    </xf>
    <xf numFmtId="0" fontId="35" fillId="0" borderId="0" xfId="0" applyFont="1" applyBorder="1" applyAlignment="1" applyProtection="1">
      <alignment horizontal="right"/>
      <protection locked="0"/>
    </xf>
    <xf numFmtId="0" fontId="35" fillId="0" borderId="0" xfId="0" applyFont="1" applyFill="1" applyBorder="1" applyAlignment="1" applyProtection="1">
      <protection locked="0"/>
    </xf>
    <xf numFmtId="0" fontId="23" fillId="0" borderId="0" xfId="0" applyFont="1" applyFill="1" applyAlignment="1" applyProtection="1">
      <alignment horizontal="center"/>
      <protection locked="0"/>
    </xf>
    <xf numFmtId="0" fontId="35" fillId="0" borderId="0" xfId="0" applyFont="1" applyFill="1" applyBorder="1" applyAlignment="1" applyProtection="1">
      <alignment horizontal="center"/>
      <protection locked="0"/>
    </xf>
    <xf numFmtId="0" fontId="35" fillId="0" borderId="0" xfId="0" applyFont="1" applyBorder="1" applyAlignment="1" applyProtection="1">
      <protection locked="0"/>
    </xf>
    <xf numFmtId="0" fontId="23" fillId="0" borderId="12" xfId="0" applyFont="1" applyFill="1" applyBorder="1" applyProtection="1">
      <protection locked="0"/>
    </xf>
    <xf numFmtId="0" fontId="23" fillId="0" borderId="3" xfId="0" applyFont="1" applyBorder="1" applyProtection="1">
      <protection locked="0"/>
    </xf>
    <xf numFmtId="0" fontId="23" fillId="0" borderId="3" xfId="0" applyFont="1" applyFill="1" applyBorder="1" applyProtection="1">
      <protection locked="0"/>
    </xf>
    <xf numFmtId="0" fontId="23" fillId="0" borderId="0" xfId="0" applyFont="1" applyBorder="1" applyProtection="1">
      <protection locked="0"/>
    </xf>
    <xf numFmtId="0" fontId="5" fillId="0" borderId="0"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28" fillId="0" borderId="17" xfId="0" applyNumberFormat="1" applyFont="1" applyBorder="1" applyAlignment="1" applyProtection="1">
      <alignment horizontal="center" vertical="center"/>
      <protection locked="0"/>
    </xf>
    <xf numFmtId="0" fontId="28" fillId="0" borderId="3" xfId="0" applyNumberFormat="1" applyFont="1" applyBorder="1" applyAlignment="1" applyProtection="1">
      <alignment horizontal="center" vertical="center"/>
      <protection locked="0"/>
    </xf>
    <xf numFmtId="0" fontId="28" fillId="0" borderId="18" xfId="0" applyNumberFormat="1" applyFont="1" applyBorder="1" applyAlignment="1" applyProtection="1">
      <alignment horizontal="center" vertical="center"/>
      <protection locked="0"/>
    </xf>
    <xf numFmtId="0" fontId="28" fillId="0" borderId="19" xfId="0" applyNumberFormat="1" applyFont="1" applyBorder="1" applyAlignment="1" applyProtection="1">
      <alignment horizontal="center" vertical="center"/>
      <protection locked="0"/>
    </xf>
    <xf numFmtId="0" fontId="28" fillId="0" borderId="20" xfId="0" applyNumberFormat="1" applyFont="1" applyBorder="1" applyAlignment="1" applyProtection="1">
      <alignment horizontal="center" vertical="center"/>
      <protection locked="0"/>
    </xf>
    <xf numFmtId="0" fontId="28" fillId="0" borderId="21" xfId="0" applyNumberFormat="1" applyFont="1" applyBorder="1" applyAlignment="1" applyProtection="1">
      <alignment horizontal="center" vertical="center"/>
      <protection locked="0"/>
    </xf>
    <xf numFmtId="0" fontId="28" fillId="0" borderId="0" xfId="0" applyFont="1" applyBorder="1" applyAlignment="1" applyProtection="1">
      <alignment horizontal="center"/>
      <protection locked="0"/>
    </xf>
    <xf numFmtId="0" fontId="28" fillId="0" borderId="0" xfId="0" applyFont="1" applyAlignment="1" applyProtection="1">
      <protection locked="0"/>
    </xf>
    <xf numFmtId="0" fontId="28" fillId="0" borderId="0" xfId="0" applyFont="1" applyAlignment="1" applyProtection="1">
      <alignment horizontal="center"/>
      <protection locked="0"/>
    </xf>
    <xf numFmtId="0" fontId="6" fillId="0" borderId="0" xfId="0" applyFont="1" applyAlignment="1" applyProtection="1">
      <alignment horizontal="center"/>
      <protection locked="0"/>
    </xf>
    <xf numFmtId="0" fontId="5" fillId="0" borderId="0" xfId="0" applyFont="1" applyAlignment="1" applyProtection="1">
      <alignment horizontal="center"/>
      <protection locked="0"/>
    </xf>
    <xf numFmtId="0" fontId="5" fillId="0" borderId="0" xfId="0" applyFont="1" applyFill="1" applyAlignment="1" applyProtection="1">
      <alignment horizontal="center"/>
      <protection locked="0"/>
    </xf>
    <xf numFmtId="0" fontId="5" fillId="0" borderId="0" xfId="0" applyFont="1" applyProtection="1">
      <protection locked="0"/>
    </xf>
    <xf numFmtId="0" fontId="5" fillId="0" borderId="0" xfId="0" applyFont="1" applyFill="1" applyProtection="1">
      <protection locked="0"/>
    </xf>
    <xf numFmtId="0" fontId="6" fillId="0" borderId="0" xfId="0" applyFont="1" applyAlignment="1" applyProtection="1">
      <protection locked="0"/>
    </xf>
    <xf numFmtId="0" fontId="23" fillId="0" borderId="0" xfId="0" applyFont="1" applyAlignment="1" applyProtection="1">
      <alignment horizontal="center"/>
      <protection locked="0"/>
    </xf>
    <xf numFmtId="0" fontId="5" fillId="0" borderId="18" xfId="0" applyFont="1" applyFill="1" applyBorder="1" applyAlignment="1" applyProtection="1">
      <alignment horizontal="center"/>
      <protection hidden="1"/>
    </xf>
    <xf numFmtId="0" fontId="5" fillId="0" borderId="21" xfId="0" applyFont="1" applyFill="1" applyBorder="1" applyAlignment="1" applyProtection="1">
      <alignment horizontal="center"/>
      <protection hidden="1"/>
    </xf>
    <xf numFmtId="0" fontId="5" fillId="0" borderId="22" xfId="0" applyFont="1" applyFill="1" applyBorder="1" applyAlignment="1" applyProtection="1">
      <alignment horizontal="center"/>
      <protection hidden="1"/>
    </xf>
    <xf numFmtId="0" fontId="28" fillId="0" borderId="23" xfId="0" applyFont="1" applyBorder="1" applyAlignment="1" applyProtection="1">
      <alignment vertical="center"/>
      <protection hidden="1"/>
    </xf>
    <xf numFmtId="0" fontId="28" fillId="0" borderId="24" xfId="0" applyFont="1" applyBorder="1" applyAlignment="1" applyProtection="1">
      <alignment vertical="center"/>
      <protection hidden="1"/>
    </xf>
    <xf numFmtId="0" fontId="28" fillId="0" borderId="25" xfId="0" applyNumberFormat="1" applyFont="1" applyBorder="1" applyAlignment="1" applyProtection="1">
      <alignment horizontal="center" vertical="center"/>
      <protection locked="0"/>
    </xf>
    <xf numFmtId="0" fontId="28" fillId="0" borderId="25" xfId="0" applyNumberFormat="1" applyFont="1" applyBorder="1" applyAlignment="1" applyProtection="1">
      <alignment horizontal="center" vertical="center"/>
      <protection hidden="1"/>
    </xf>
    <xf numFmtId="0" fontId="28" fillId="0" borderId="14" xfId="0" applyNumberFormat="1" applyFont="1" applyBorder="1" applyAlignment="1" applyProtection="1">
      <alignment horizontal="center" vertical="center"/>
      <protection locked="0"/>
    </xf>
    <xf numFmtId="0" fontId="28" fillId="0" borderId="26" xfId="0" applyNumberFormat="1" applyFont="1" applyBorder="1" applyAlignment="1" applyProtection="1">
      <alignment horizontal="center" vertical="center"/>
      <protection hidden="1"/>
    </xf>
    <xf numFmtId="0" fontId="28" fillId="0" borderId="22" xfId="0" applyNumberFormat="1" applyFont="1" applyBorder="1" applyAlignment="1" applyProtection="1">
      <alignment horizontal="center" vertical="center"/>
      <protection locked="0"/>
    </xf>
    <xf numFmtId="0" fontId="33" fillId="0" borderId="27" xfId="0" applyFont="1" applyBorder="1" applyAlignment="1" applyProtection="1">
      <alignment horizontal="center" vertical="center" wrapText="1"/>
      <protection locked="0"/>
    </xf>
    <xf numFmtId="0" fontId="33" fillId="0" borderId="28" xfId="0" applyFont="1" applyBorder="1" applyAlignment="1" applyProtection="1">
      <alignment horizontal="center" vertical="center" wrapText="1"/>
      <protection locked="0"/>
    </xf>
    <xf numFmtId="0" fontId="28" fillId="0" borderId="26" xfId="0" applyNumberFormat="1" applyFont="1" applyBorder="1" applyAlignment="1" applyProtection="1">
      <alignment horizontal="center" vertical="center"/>
      <protection locked="0"/>
    </xf>
    <xf numFmtId="0" fontId="28" fillId="0" borderId="29" xfId="0" applyNumberFormat="1" applyFont="1" applyBorder="1" applyAlignment="1" applyProtection="1">
      <alignment horizontal="center" vertical="center"/>
      <protection locked="0"/>
    </xf>
    <xf numFmtId="0" fontId="28" fillId="0" borderId="30" xfId="0" applyNumberFormat="1" applyFont="1" applyBorder="1" applyAlignment="1" applyProtection="1">
      <alignment horizontal="center" vertical="center"/>
      <protection locked="0"/>
    </xf>
    <xf numFmtId="0" fontId="28" fillId="0" borderId="22" xfId="0" applyNumberFormat="1" applyFont="1" applyBorder="1" applyAlignment="1" applyProtection="1">
      <alignment horizontal="center" vertical="center"/>
      <protection hidden="1"/>
    </xf>
    <xf numFmtId="0" fontId="28" fillId="0" borderId="18" xfId="0" applyNumberFormat="1" applyFont="1" applyBorder="1" applyAlignment="1" applyProtection="1">
      <alignment horizontal="center" vertical="center"/>
      <protection hidden="1"/>
    </xf>
    <xf numFmtId="0" fontId="28" fillId="0" borderId="21" xfId="0" applyNumberFormat="1" applyFont="1" applyBorder="1" applyAlignment="1" applyProtection="1">
      <alignment horizontal="center" vertical="center"/>
      <protection hidden="1"/>
    </xf>
    <xf numFmtId="0" fontId="28" fillId="0" borderId="15" xfId="0" applyNumberFormat="1" applyFont="1" applyBorder="1" applyAlignment="1" applyProtection="1">
      <alignment horizontal="center" vertical="center"/>
      <protection locked="0"/>
    </xf>
    <xf numFmtId="0" fontId="28" fillId="0" borderId="7" xfId="0" applyNumberFormat="1" applyFont="1" applyBorder="1" applyAlignment="1" applyProtection="1">
      <alignment horizontal="center" vertical="center"/>
      <protection locked="0"/>
    </xf>
    <xf numFmtId="0" fontId="28" fillId="0" borderId="31" xfId="0" applyNumberFormat="1" applyFont="1" applyBorder="1" applyAlignment="1" applyProtection="1">
      <alignment horizontal="center" vertical="center"/>
      <protection locked="0"/>
    </xf>
    <xf numFmtId="0" fontId="28" fillId="0" borderId="32" xfId="0" applyFont="1" applyBorder="1" applyAlignment="1" applyProtection="1">
      <alignment vertical="center"/>
      <protection hidden="1"/>
    </xf>
    <xf numFmtId="0" fontId="28" fillId="0" borderId="33" xfId="0" applyFont="1" applyBorder="1" applyAlignment="1" applyProtection="1">
      <alignment vertical="center"/>
      <protection hidden="1"/>
    </xf>
    <xf numFmtId="173" fontId="23" fillId="0" borderId="34" xfId="0" applyNumberFormat="1" applyFont="1" applyBorder="1" applyProtection="1">
      <protection hidden="1"/>
    </xf>
    <xf numFmtId="0" fontId="23" fillId="24" borderId="35" xfId="0" applyFont="1" applyFill="1" applyBorder="1" applyProtection="1">
      <protection locked="0"/>
    </xf>
    <xf numFmtId="0" fontId="23" fillId="0" borderId="0" xfId="0" applyFont="1" applyBorder="1" applyAlignment="1" applyProtection="1">
      <alignment horizontal="center" vertical="center" textRotation="90" shrinkToFit="1"/>
      <protection hidden="1"/>
    </xf>
    <xf numFmtId="0" fontId="23" fillId="24" borderId="36" xfId="0" applyFont="1" applyFill="1" applyBorder="1" applyProtection="1">
      <protection locked="0"/>
    </xf>
    <xf numFmtId="0" fontId="5" fillId="24" borderId="36" xfId="0" applyFont="1" applyFill="1" applyBorder="1" applyAlignment="1" applyProtection="1">
      <alignment horizontal="center" vertical="center"/>
      <protection locked="0"/>
    </xf>
    <xf numFmtId="0" fontId="23" fillId="0" borderId="37" xfId="0" applyFont="1" applyBorder="1" applyAlignment="1" applyProtection="1">
      <alignment horizontal="center" vertical="center" textRotation="90" shrinkToFit="1"/>
      <protection hidden="1"/>
    </xf>
    <xf numFmtId="0" fontId="23" fillId="0" borderId="36" xfId="0" applyFont="1" applyBorder="1" applyProtection="1">
      <protection locked="0"/>
    </xf>
    <xf numFmtId="0" fontId="23" fillId="0" borderId="17" xfId="0" applyFont="1" applyBorder="1" applyProtection="1">
      <protection locked="0"/>
    </xf>
    <xf numFmtId="0" fontId="23" fillId="24" borderId="29" xfId="0" applyFont="1" applyFill="1" applyBorder="1" applyProtection="1">
      <protection locked="0"/>
    </xf>
    <xf numFmtId="0" fontId="23" fillId="0" borderId="11" xfId="0" applyFont="1" applyBorder="1" applyAlignment="1" applyProtection="1">
      <alignment textRotation="90" shrinkToFit="1"/>
      <protection hidden="1"/>
    </xf>
    <xf numFmtId="0" fontId="23" fillId="0" borderId="12" xfId="0" applyFont="1" applyBorder="1" applyAlignment="1" applyProtection="1">
      <alignment textRotation="90" shrinkToFit="1"/>
      <protection hidden="1"/>
    </xf>
    <xf numFmtId="0" fontId="23" fillId="0" borderId="38" xfId="0" applyFont="1" applyBorder="1" applyProtection="1">
      <protection hidden="1"/>
    </xf>
    <xf numFmtId="0" fontId="23" fillId="0" borderId="38" xfId="0" applyFont="1" applyBorder="1" applyAlignment="1" applyProtection="1">
      <alignment textRotation="90" shrinkToFit="1"/>
      <protection hidden="1"/>
    </xf>
    <xf numFmtId="0" fontId="23" fillId="0" borderId="29" xfId="0" applyFont="1" applyBorder="1" applyProtection="1">
      <protection locked="0"/>
    </xf>
    <xf numFmtId="0" fontId="36" fillId="0" borderId="0" xfId="0" applyFont="1" applyBorder="1" applyAlignment="1" applyProtection="1">
      <alignment horizontal="center"/>
      <protection locked="0"/>
    </xf>
    <xf numFmtId="0" fontId="33" fillId="0" borderId="0" xfId="0" applyNumberFormat="1" applyFont="1" applyBorder="1" applyAlignment="1" applyProtection="1">
      <alignment horizontal="center" vertical="center"/>
      <protection locked="0"/>
    </xf>
    <xf numFmtId="0" fontId="32" fillId="0" borderId="0" xfId="58" applyFont="1" applyFill="1" applyBorder="1" applyAlignment="1" applyProtection="1">
      <alignment horizontal="center" vertical="center"/>
      <protection hidden="1"/>
    </xf>
    <xf numFmtId="0" fontId="28" fillId="0" borderId="3" xfId="6" applyFont="1" applyBorder="1" applyAlignment="1">
      <alignment horizontal="center" vertical="center"/>
    </xf>
    <xf numFmtId="0" fontId="33" fillId="0" borderId="3" xfId="6" applyFont="1" applyBorder="1" applyAlignment="1">
      <alignment horizontal="center" vertical="center" wrapText="1"/>
    </xf>
    <xf numFmtId="0" fontId="33" fillId="0" borderId="3" xfId="6" applyFont="1" applyBorder="1" applyAlignment="1">
      <alignment horizontal="center" vertical="center"/>
    </xf>
    <xf numFmtId="0" fontId="37" fillId="0" borderId="3" xfId="6" applyFont="1" applyBorder="1" applyAlignment="1">
      <alignment horizontal="center" vertical="center"/>
    </xf>
    <xf numFmtId="0" fontId="5" fillId="0" borderId="0" xfId="58" applyFont="1" applyFill="1" applyProtection="1">
      <protection locked="0"/>
    </xf>
    <xf numFmtId="0" fontId="32" fillId="0" borderId="15" xfId="58" applyFont="1" applyFill="1" applyBorder="1" applyAlignment="1" applyProtection="1">
      <alignment horizontal="right"/>
      <protection locked="0"/>
    </xf>
    <xf numFmtId="0" fontId="5" fillId="0" borderId="3" xfId="0" applyFont="1" applyBorder="1" applyAlignment="1" applyProtection="1">
      <alignment horizontal="center" vertical="center"/>
      <protection hidden="1"/>
    </xf>
    <xf numFmtId="0" fontId="5" fillId="0" borderId="39" xfId="0" applyFont="1" applyBorder="1" applyAlignment="1" applyProtection="1">
      <alignment horizontal="justify" vertical="center"/>
      <protection hidden="1"/>
    </xf>
    <xf numFmtId="0" fontId="5" fillId="0" borderId="16" xfId="0" applyFont="1" applyBorder="1" applyAlignment="1" applyProtection="1">
      <alignment horizontal="justify" vertical="center"/>
      <protection hidden="1"/>
    </xf>
    <xf numFmtId="0" fontId="23" fillId="24" borderId="38" xfId="0" applyFont="1" applyFill="1" applyBorder="1" applyProtection="1">
      <protection hidden="1"/>
    </xf>
    <xf numFmtId="0" fontId="8" fillId="0" borderId="3" xfId="0" applyFont="1" applyBorder="1" applyAlignment="1" applyProtection="1">
      <alignment horizontal="center"/>
      <protection hidden="1"/>
    </xf>
    <xf numFmtId="0" fontId="6" fillId="0" borderId="3" xfId="0" applyFont="1" applyBorder="1" applyAlignment="1" applyProtection="1">
      <alignment horizontal="justify" vertical="center"/>
      <protection hidden="1"/>
    </xf>
    <xf numFmtId="0" fontId="38" fillId="0" borderId="0" xfId="0" applyFont="1" applyAlignment="1" applyProtection="1">
      <alignment horizontal="center" vertical="center"/>
      <protection hidden="1"/>
    </xf>
    <xf numFmtId="0" fontId="1" fillId="0" borderId="3" xfId="0" applyFont="1" applyBorder="1" applyAlignment="1" applyProtection="1">
      <alignment horizontal="center" vertical="center"/>
      <protection hidden="1"/>
    </xf>
    <xf numFmtId="0" fontId="1" fillId="0" borderId="3"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protection hidden="1"/>
    </xf>
    <xf numFmtId="0" fontId="2" fillId="0" borderId="3" xfId="0" applyFont="1" applyBorder="1" applyAlignment="1" applyProtection="1">
      <alignment horizontal="justify" vertical="center"/>
      <protection hidden="1"/>
    </xf>
    <xf numFmtId="0" fontId="2" fillId="0" borderId="3" xfId="0" applyFont="1" applyBorder="1" applyAlignment="1" applyProtection="1">
      <alignment horizontal="justify" vertical="center" wrapText="1"/>
      <protection hidden="1"/>
    </xf>
    <xf numFmtId="0" fontId="1" fillId="0" borderId="3" xfId="0" applyFont="1" applyBorder="1" applyAlignment="1" applyProtection="1">
      <alignment horizontal="justify" vertical="center" wrapText="1"/>
      <protection hidden="1"/>
    </xf>
    <xf numFmtId="0" fontId="28" fillId="0" borderId="16" xfId="0" applyFont="1" applyFill="1" applyBorder="1" applyAlignment="1" applyProtection="1">
      <alignment horizontal="center"/>
      <protection locked="0"/>
    </xf>
    <xf numFmtId="0" fontId="28" fillId="0" borderId="3" xfId="0" applyFont="1" applyFill="1" applyBorder="1" applyAlignment="1" applyProtection="1">
      <alignment horizontal="center"/>
      <protection locked="0"/>
    </xf>
    <xf numFmtId="0" fontId="39" fillId="0" borderId="3" xfId="58" applyNumberFormat="1" applyFont="1" applyFill="1" applyBorder="1" applyAlignment="1" applyProtection="1">
      <alignment horizontal="center" vertical="center"/>
      <protection locked="0"/>
    </xf>
    <xf numFmtId="0" fontId="28" fillId="0" borderId="34" xfId="0" applyFont="1" applyFill="1" applyBorder="1" applyAlignment="1" applyProtection="1">
      <alignment horizontal="center"/>
      <protection locked="0"/>
    </xf>
    <xf numFmtId="0" fontId="28" fillId="0" borderId="14" xfId="0" applyFont="1" applyFill="1" applyBorder="1" applyAlignment="1" applyProtection="1">
      <alignment horizontal="center"/>
      <protection locked="0"/>
    </xf>
    <xf numFmtId="0" fontId="40" fillId="0" borderId="0" xfId="0" applyFont="1" applyFill="1" applyBorder="1" applyAlignment="1" applyProtection="1">
      <protection locked="0"/>
    </xf>
    <xf numFmtId="0" fontId="5" fillId="25" borderId="3" xfId="58" applyFont="1" applyFill="1" applyBorder="1" applyAlignment="1" applyProtection="1">
      <alignment horizontal="center" vertical="center"/>
      <protection locked="0"/>
    </xf>
    <xf numFmtId="0" fontId="23" fillId="0" borderId="0" xfId="0" applyFont="1" applyFill="1" applyAlignment="1" applyProtection="1">
      <alignment horizontal="center" vertical="center"/>
      <protection locked="0"/>
    </xf>
    <xf numFmtId="0" fontId="33" fillId="0" borderId="0" xfId="0" applyFont="1" applyFill="1" applyBorder="1" applyAlignment="1" applyProtection="1">
      <protection hidden="1"/>
    </xf>
    <xf numFmtId="0" fontId="33" fillId="0" borderId="3" xfId="0" applyFont="1" applyBorder="1" applyAlignment="1" applyProtection="1">
      <alignment horizontal="center" vertical="center" wrapText="1"/>
      <protection hidden="1"/>
    </xf>
    <xf numFmtId="0" fontId="28" fillId="0" borderId="3" xfId="0" applyFont="1" applyFill="1" applyBorder="1" applyAlignment="1" applyProtection="1">
      <alignment horizontal="center"/>
      <protection hidden="1"/>
    </xf>
    <xf numFmtId="0" fontId="28" fillId="0" borderId="3" xfId="58" applyFont="1" applyBorder="1" applyAlignment="1" applyProtection="1">
      <alignment horizontal="center" vertical="center"/>
      <protection hidden="1"/>
    </xf>
    <xf numFmtId="0" fontId="28" fillId="0" borderId="39" xfId="58" applyFont="1" applyBorder="1" applyAlignment="1" applyProtection="1">
      <alignment horizontal="justify" vertical="center"/>
      <protection hidden="1"/>
    </xf>
    <xf numFmtId="0" fontId="28" fillId="0" borderId="16" xfId="58" applyFont="1" applyBorder="1" applyAlignment="1" applyProtection="1">
      <alignment horizontal="justify" vertical="center"/>
      <protection hidden="1"/>
    </xf>
    <xf numFmtId="0" fontId="28" fillId="0" borderId="3" xfId="0" applyFont="1" applyBorder="1" applyAlignment="1" applyProtection="1">
      <alignment vertical="center"/>
      <protection hidden="1"/>
    </xf>
    <xf numFmtId="0" fontId="28" fillId="0" borderId="3" xfId="0" applyNumberFormat="1" applyFont="1" applyBorder="1" applyAlignment="1" applyProtection="1">
      <alignment horizontal="center" vertical="center"/>
      <protection hidden="1"/>
    </xf>
    <xf numFmtId="0" fontId="33" fillId="0" borderId="0" xfId="0" applyFont="1" applyBorder="1" applyAlignment="1" applyProtection="1">
      <protection hidden="1"/>
    </xf>
    <xf numFmtId="0" fontId="41" fillId="0" borderId="0" xfId="7" applyFont="1" applyFill="1" applyBorder="1" applyAlignment="1" applyProtection="1">
      <alignment horizontal="center"/>
      <protection locked="0"/>
    </xf>
    <xf numFmtId="0" fontId="35" fillId="0" borderId="0" xfId="7" applyFont="1" applyFill="1" applyBorder="1" applyAlignment="1" applyProtection="1">
      <alignment vertical="center"/>
      <protection locked="0"/>
    </xf>
    <xf numFmtId="0" fontId="23" fillId="0" borderId="0" xfId="7" applyFont="1" applyFill="1" applyProtection="1">
      <protection locked="0"/>
    </xf>
    <xf numFmtId="0" fontId="35" fillId="0" borderId="15" xfId="7" applyFont="1" applyFill="1" applyBorder="1" applyAlignment="1" applyProtection="1">
      <protection locked="0"/>
    </xf>
    <xf numFmtId="0" fontId="35" fillId="0" borderId="15" xfId="7" applyFont="1" applyFill="1" applyBorder="1" applyAlignment="1" applyProtection="1">
      <alignment horizontal="right"/>
      <protection locked="0"/>
    </xf>
    <xf numFmtId="0" fontId="35" fillId="0" borderId="15" xfId="7" applyFont="1" applyFill="1" applyBorder="1" applyAlignment="1" applyProtection="1">
      <alignment horizontal="center"/>
      <protection locked="0"/>
    </xf>
    <xf numFmtId="0" fontId="35" fillId="0" borderId="0" xfId="7" applyFont="1" applyFill="1" applyBorder="1" applyAlignment="1" applyProtection="1">
      <protection locked="0"/>
    </xf>
    <xf numFmtId="0" fontId="28" fillId="0" borderId="0" xfId="7" applyFont="1" applyFill="1" applyAlignment="1" applyProtection="1">
      <alignment horizontal="center"/>
      <protection locked="0"/>
    </xf>
    <xf numFmtId="0" fontId="5" fillId="0" borderId="3" xfId="0" applyFont="1" applyFill="1" applyBorder="1" applyAlignment="1" applyProtection="1">
      <alignment horizontal="center" vertical="center"/>
      <protection hidden="1"/>
    </xf>
    <xf numFmtId="0" fontId="5" fillId="0" borderId="39" xfId="0" applyFont="1" applyFill="1" applyBorder="1" applyAlignment="1" applyProtection="1">
      <alignment horizontal="justify" vertical="center"/>
      <protection hidden="1"/>
    </xf>
    <xf numFmtId="0" fontId="5" fillId="0" borderId="16" xfId="0" applyFont="1" applyFill="1" applyBorder="1" applyAlignment="1" applyProtection="1">
      <alignment horizontal="justify" vertical="center"/>
      <protection hidden="1"/>
    </xf>
    <xf numFmtId="0" fontId="33" fillId="0" borderId="3" xfId="7" applyFont="1" applyFill="1" applyBorder="1" applyAlignment="1" applyProtection="1">
      <alignment horizontal="center"/>
      <protection locked="0"/>
    </xf>
    <xf numFmtId="0" fontId="23" fillId="0" borderId="3" xfId="7" applyFont="1" applyFill="1" applyBorder="1" applyProtection="1">
      <protection hidden="1"/>
    </xf>
    <xf numFmtId="0" fontId="23" fillId="0" borderId="0" xfId="3" applyFont="1" applyFill="1" applyAlignment="1" applyProtection="1">
      <alignment vertical="center" wrapText="1"/>
      <protection locked="0"/>
    </xf>
    <xf numFmtId="0" fontId="23" fillId="0" borderId="0" xfId="3" applyFont="1" applyFill="1" applyAlignment="1" applyProtection="1">
      <alignment horizontal="center" vertical="center" wrapText="1"/>
      <protection locked="0"/>
    </xf>
    <xf numFmtId="0" fontId="28" fillId="0" borderId="0" xfId="3" applyFont="1" applyFill="1" applyAlignment="1" applyProtection="1">
      <alignment horizontal="center"/>
      <protection locked="0"/>
    </xf>
    <xf numFmtId="0" fontId="6" fillId="0" borderId="0" xfId="7" applyFont="1" applyFill="1" applyAlignment="1" applyProtection="1">
      <alignment horizontal="center"/>
      <protection locked="0"/>
    </xf>
    <xf numFmtId="0" fontId="33" fillId="0" borderId="0" xfId="7" applyFont="1" applyFill="1" applyAlignment="1" applyProtection="1">
      <protection locked="0"/>
    </xf>
    <xf numFmtId="0" fontId="42" fillId="0" borderId="0" xfId="7" applyFont="1" applyFill="1" applyAlignment="1" applyProtection="1">
      <protection locked="0"/>
    </xf>
    <xf numFmtId="0" fontId="42" fillId="0" borderId="0" xfId="7" applyFont="1" applyFill="1" applyAlignment="1" applyProtection="1">
      <alignment horizontal="left"/>
      <protection locked="0"/>
    </xf>
    <xf numFmtId="0" fontId="23" fillId="0" borderId="3" xfId="0" applyFont="1" applyBorder="1" applyAlignment="1" applyProtection="1">
      <alignment horizontal="center" vertical="center" wrapText="1"/>
      <protection hidden="1"/>
    </xf>
    <xf numFmtId="0" fontId="8" fillId="0" borderId="0" xfId="0" applyFont="1" applyAlignment="1" applyProtection="1">
      <alignment horizontal="center"/>
      <protection hidden="1"/>
    </xf>
    <xf numFmtId="0" fontId="0" fillId="0" borderId="0" xfId="0" applyProtection="1">
      <protection hidden="1"/>
    </xf>
    <xf numFmtId="0" fontId="8" fillId="0" borderId="0" xfId="0" applyFont="1" applyAlignment="1" applyProtection="1">
      <alignment horizontal="justify"/>
      <protection hidden="1"/>
    </xf>
    <xf numFmtId="0" fontId="6" fillId="0" borderId="40" xfId="0" applyFont="1" applyBorder="1" applyAlignment="1" applyProtection="1">
      <alignment horizontal="center" vertical="center" wrapText="1"/>
      <protection locked="0"/>
    </xf>
    <xf numFmtId="0" fontId="6" fillId="0" borderId="41" xfId="0" applyFont="1" applyBorder="1" applyAlignment="1" applyProtection="1">
      <alignment horizontal="center" vertical="center" wrapText="1"/>
      <protection locked="0"/>
    </xf>
    <xf numFmtId="0" fontId="6" fillId="0" borderId="35" xfId="0" applyFont="1" applyBorder="1" applyAlignment="1" applyProtection="1">
      <alignment horizontal="center" vertical="center" wrapText="1"/>
      <protection locked="0"/>
    </xf>
    <xf numFmtId="0" fontId="6" fillId="0" borderId="42" xfId="0" applyFont="1" applyBorder="1" applyAlignment="1" applyProtection="1">
      <alignment horizontal="center" vertical="center" wrapText="1"/>
      <protection locked="0"/>
    </xf>
    <xf numFmtId="0" fontId="6" fillId="0" borderId="43" xfId="0" applyFont="1" applyBorder="1" applyAlignment="1" applyProtection="1">
      <alignment horizontal="center" vertical="center" wrapText="1"/>
      <protection locked="0"/>
    </xf>
    <xf numFmtId="0" fontId="6" fillId="0" borderId="44" xfId="0" applyFont="1" applyBorder="1" applyAlignment="1" applyProtection="1">
      <alignment horizontal="center" vertical="center" wrapText="1"/>
      <protection locked="0"/>
    </xf>
    <xf numFmtId="0" fontId="6" fillId="0" borderId="45" xfId="0" applyFont="1" applyBorder="1" applyAlignment="1" applyProtection="1">
      <alignment horizontal="center" vertical="center" wrapText="1"/>
      <protection locked="0"/>
    </xf>
    <xf numFmtId="0" fontId="33" fillId="0" borderId="46" xfId="0" applyNumberFormat="1" applyFont="1" applyBorder="1" applyAlignment="1" applyProtection="1">
      <alignment horizontal="center" vertical="center" textRotation="90"/>
      <protection locked="0"/>
    </xf>
    <xf numFmtId="0" fontId="5" fillId="0" borderId="47" xfId="0" applyFont="1" applyBorder="1" applyAlignment="1" applyProtection="1">
      <alignment horizontal="center" vertical="center"/>
      <protection locked="0"/>
    </xf>
    <xf numFmtId="0" fontId="5" fillId="0" borderId="13" xfId="0" applyFont="1" applyBorder="1" applyAlignment="1" applyProtection="1">
      <alignment horizontal="center" vertical="center"/>
      <protection locked="0"/>
    </xf>
    <xf numFmtId="0" fontId="5" fillId="0" borderId="48" xfId="0" applyFont="1" applyBorder="1" applyAlignment="1" applyProtection="1">
      <alignment horizontal="center" vertical="center"/>
      <protection locked="0"/>
    </xf>
    <xf numFmtId="0" fontId="5" fillId="24" borderId="48" xfId="0" applyFont="1" applyFill="1" applyBorder="1" applyAlignment="1" applyProtection="1">
      <alignment horizontal="center" vertical="center"/>
      <protection locked="0"/>
    </xf>
    <xf numFmtId="0" fontId="5" fillId="0" borderId="13" xfId="0" applyFont="1" applyFill="1" applyBorder="1" applyAlignment="1" applyProtection="1">
      <alignment horizontal="center" vertical="center"/>
      <protection locked="0"/>
    </xf>
    <xf numFmtId="0" fontId="28" fillId="0" borderId="14" xfId="0" applyNumberFormat="1" applyFont="1" applyFill="1" applyBorder="1" applyAlignment="1" applyProtection="1">
      <alignment horizontal="center" vertical="center"/>
      <protection hidden="1"/>
    </xf>
    <xf numFmtId="0" fontId="28" fillId="0" borderId="24" xfId="0" applyNumberFormat="1" applyFont="1" applyBorder="1" applyAlignment="1" applyProtection="1">
      <alignment horizontal="center" vertical="center"/>
      <protection hidden="1"/>
    </xf>
    <xf numFmtId="173" fontId="23" fillId="0" borderId="25" xfId="0" applyNumberFormat="1" applyFont="1" applyBorder="1" applyProtection="1">
      <protection hidden="1"/>
    </xf>
    <xf numFmtId="173" fontId="23" fillId="0" borderId="26" xfId="0" applyNumberFormat="1" applyFont="1" applyBorder="1" applyProtection="1">
      <protection hidden="1"/>
    </xf>
    <xf numFmtId="0" fontId="6" fillId="0" borderId="49" xfId="0" applyFont="1" applyFill="1" applyBorder="1" applyAlignment="1" applyProtection="1">
      <alignment horizontal="center" vertical="center"/>
      <protection locked="0"/>
    </xf>
    <xf numFmtId="0" fontId="33" fillId="0" borderId="49" xfId="0" applyNumberFormat="1" applyFont="1" applyFill="1" applyBorder="1" applyAlignment="1" applyProtection="1">
      <alignment horizontal="center" vertical="center"/>
      <protection locked="0"/>
    </xf>
    <xf numFmtId="0" fontId="33" fillId="0" borderId="28" xfId="0" applyNumberFormat="1" applyFont="1" applyFill="1" applyBorder="1" applyAlignment="1" applyProtection="1">
      <alignment horizontal="center" vertical="center"/>
      <protection locked="0"/>
    </xf>
    <xf numFmtId="0" fontId="33" fillId="0" borderId="50" xfId="0" applyNumberFormat="1" applyFont="1" applyFill="1" applyBorder="1" applyAlignment="1" applyProtection="1">
      <alignment horizontal="center" vertical="center"/>
      <protection locked="0"/>
    </xf>
    <xf numFmtId="0" fontId="33" fillId="0" borderId="51" xfId="0" applyNumberFormat="1" applyFont="1" applyFill="1" applyBorder="1" applyAlignment="1" applyProtection="1">
      <alignment horizontal="center" vertical="center"/>
      <protection locked="0"/>
    </xf>
    <xf numFmtId="0" fontId="23" fillId="0" borderId="27" xfId="0" applyNumberFormat="1" applyFont="1" applyFill="1" applyBorder="1" applyAlignment="1" applyProtection="1">
      <alignment horizontal="center" vertical="center"/>
      <protection locked="0"/>
    </xf>
    <xf numFmtId="0" fontId="23" fillId="0" borderId="51" xfId="0" applyNumberFormat="1" applyFont="1" applyFill="1" applyBorder="1" applyAlignment="1" applyProtection="1">
      <alignment horizontal="center" vertical="center"/>
      <protection locked="0"/>
    </xf>
    <xf numFmtId="0" fontId="23" fillId="0" borderId="52" xfId="0" applyNumberFormat="1" applyFont="1" applyFill="1" applyBorder="1" applyAlignment="1" applyProtection="1">
      <alignment horizontal="center" vertical="center"/>
      <protection locked="0"/>
    </xf>
    <xf numFmtId="0" fontId="23" fillId="0" borderId="28" xfId="0" applyNumberFormat="1" applyFont="1" applyFill="1" applyBorder="1" applyAlignment="1" applyProtection="1">
      <alignment horizontal="center" vertical="center"/>
      <protection locked="0"/>
    </xf>
    <xf numFmtId="0" fontId="23" fillId="0" borderId="6" xfId="0" applyFont="1" applyFill="1" applyBorder="1" applyAlignment="1" applyProtection="1">
      <alignment horizontal="center" vertical="center"/>
      <protection locked="0"/>
    </xf>
    <xf numFmtId="0" fontId="23" fillId="0" borderId="53" xfId="0" applyFont="1" applyFill="1" applyBorder="1" applyAlignment="1" applyProtection="1">
      <alignment horizontal="center" vertical="center"/>
      <protection locked="0"/>
    </xf>
    <xf numFmtId="0" fontId="33" fillId="0" borderId="54" xfId="0" applyNumberFormat="1" applyFont="1" applyBorder="1" applyAlignment="1" applyProtection="1">
      <alignment horizontal="center" vertical="center" textRotation="90"/>
      <protection locked="0"/>
    </xf>
    <xf numFmtId="0" fontId="28" fillId="0" borderId="23" xfId="0" applyNumberFormat="1" applyFont="1" applyBorder="1" applyAlignment="1" applyProtection="1">
      <alignment horizontal="center" vertical="center"/>
      <protection hidden="1"/>
    </xf>
    <xf numFmtId="0" fontId="23" fillId="0" borderId="55" xfId="0" applyFont="1" applyFill="1" applyBorder="1" applyProtection="1">
      <protection locked="0"/>
    </xf>
    <xf numFmtId="0" fontId="23" fillId="0" borderId="56" xfId="0" applyFont="1" applyFill="1" applyBorder="1" applyAlignment="1" applyProtection="1">
      <alignment horizontal="center" vertical="center" textRotation="90" shrinkToFit="1"/>
      <protection hidden="1"/>
    </xf>
    <xf numFmtId="0" fontId="23" fillId="0" borderId="16" xfId="0" applyFont="1" applyFill="1" applyBorder="1" applyProtection="1">
      <protection locked="0"/>
    </xf>
    <xf numFmtId="0" fontId="5" fillId="0" borderId="56" xfId="0" applyFont="1" applyFill="1" applyBorder="1" applyAlignment="1" applyProtection="1">
      <alignment horizontal="center" vertical="center"/>
      <protection locked="0"/>
    </xf>
    <xf numFmtId="0" fontId="23" fillId="0" borderId="50" xfId="0" applyNumberFormat="1" applyFont="1" applyFill="1" applyBorder="1" applyAlignment="1" applyProtection="1">
      <alignment horizontal="center" vertical="center"/>
      <protection locked="0"/>
    </xf>
    <xf numFmtId="173" fontId="28" fillId="0" borderId="25" xfId="0" applyNumberFormat="1" applyFont="1" applyBorder="1" applyAlignment="1" applyProtection="1">
      <alignment horizontal="center" vertical="center"/>
      <protection hidden="1"/>
    </xf>
    <xf numFmtId="173" fontId="28" fillId="0" borderId="26" xfId="0" applyNumberFormat="1" applyFont="1" applyBorder="1" applyAlignment="1" applyProtection="1">
      <alignment horizontal="center" vertical="center"/>
      <protection hidden="1"/>
    </xf>
    <xf numFmtId="173" fontId="28" fillId="0" borderId="17" xfId="0" applyNumberFormat="1" applyFont="1" applyBorder="1" applyAlignment="1" applyProtection="1">
      <alignment horizontal="center" vertical="center"/>
      <protection hidden="1"/>
    </xf>
    <xf numFmtId="173" fontId="28" fillId="0" borderId="29" xfId="0" applyNumberFormat="1" applyFont="1" applyBorder="1" applyAlignment="1" applyProtection="1">
      <alignment horizontal="center" vertical="center"/>
      <protection hidden="1"/>
    </xf>
    <xf numFmtId="173" fontId="28" fillId="0" borderId="19" xfId="0" applyNumberFormat="1" applyFont="1" applyBorder="1" applyAlignment="1" applyProtection="1">
      <alignment horizontal="center" vertical="center"/>
      <protection hidden="1"/>
    </xf>
    <xf numFmtId="173" fontId="28" fillId="0" borderId="30" xfId="0" applyNumberFormat="1" applyFont="1" applyBorder="1" applyAlignment="1" applyProtection="1">
      <alignment horizontal="center" vertical="center"/>
      <protection hidden="1"/>
    </xf>
    <xf numFmtId="173" fontId="23" fillId="24" borderId="26" xfId="0" applyNumberFormat="1" applyFont="1" applyFill="1" applyBorder="1" applyProtection="1">
      <protection hidden="1"/>
    </xf>
    <xf numFmtId="0" fontId="28" fillId="0" borderId="14" xfId="0" applyNumberFormat="1" applyFont="1" applyFill="1" applyBorder="1" applyAlignment="1" applyProtection="1">
      <alignment horizontal="center" vertical="center"/>
      <protection locked="0"/>
    </xf>
    <xf numFmtId="0" fontId="28" fillId="0" borderId="0" xfId="0" applyFont="1" applyBorder="1" applyAlignment="1" applyProtection="1">
      <protection hidden="1"/>
    </xf>
    <xf numFmtId="0" fontId="28" fillId="0" borderId="0" xfId="0" applyFont="1" applyProtection="1">
      <protection hidden="1"/>
    </xf>
    <xf numFmtId="0" fontId="28" fillId="0" borderId="0" xfId="0" applyFont="1" applyFill="1" applyProtection="1">
      <protection hidden="1"/>
    </xf>
    <xf numFmtId="0" fontId="33" fillId="0" borderId="0" xfId="0" applyFont="1" applyFill="1" applyBorder="1" applyAlignment="1" applyProtection="1">
      <alignment horizontal="right"/>
      <protection hidden="1"/>
    </xf>
    <xf numFmtId="0" fontId="33" fillId="0" borderId="0" xfId="0" applyFont="1" applyProtection="1">
      <protection hidden="1"/>
    </xf>
    <xf numFmtId="0" fontId="33" fillId="0" borderId="0" xfId="0" applyFont="1" applyFill="1" applyBorder="1" applyAlignment="1" applyProtection="1">
      <alignment horizontal="center"/>
      <protection hidden="1"/>
    </xf>
    <xf numFmtId="0" fontId="43" fillId="0" borderId="0" xfId="0" applyFont="1" applyBorder="1" applyAlignment="1" applyProtection="1">
      <protection hidden="1"/>
    </xf>
    <xf numFmtId="0" fontId="43" fillId="0" borderId="0" xfId="0" applyFont="1" applyBorder="1" applyAlignment="1" applyProtection="1">
      <alignment horizontal="right"/>
      <protection hidden="1"/>
    </xf>
    <xf numFmtId="0" fontId="43" fillId="0" borderId="0" xfId="0" applyFont="1" applyFill="1" applyBorder="1" applyAlignment="1" applyProtection="1">
      <protection hidden="1"/>
    </xf>
    <xf numFmtId="0" fontId="43" fillId="0" borderId="15" xfId="0" applyFont="1" applyFill="1" applyBorder="1" applyAlignment="1" applyProtection="1">
      <protection hidden="1"/>
    </xf>
    <xf numFmtId="0" fontId="33" fillId="0" borderId="3" xfId="0" applyFont="1" applyBorder="1" applyAlignment="1" applyProtection="1">
      <alignment horizontal="center" vertical="center" textRotation="90" shrinkToFit="1"/>
      <protection hidden="1"/>
    </xf>
    <xf numFmtId="0" fontId="33" fillId="0" borderId="3" xfId="0" applyFont="1" applyBorder="1" applyAlignment="1" applyProtection="1">
      <alignment vertical="center" wrapText="1"/>
      <protection hidden="1"/>
    </xf>
    <xf numFmtId="0" fontId="33" fillId="0" borderId="3" xfId="0" applyFont="1" applyBorder="1" applyAlignment="1" applyProtection="1">
      <alignment vertical="center" textRotation="90" shrinkToFit="1"/>
      <protection hidden="1"/>
    </xf>
    <xf numFmtId="0" fontId="28" fillId="0" borderId="0" xfId="0" applyFont="1" applyAlignment="1" applyProtection="1">
      <alignment horizontal="center"/>
      <protection hidden="1"/>
    </xf>
    <xf numFmtId="0" fontId="38" fillId="0" borderId="0" xfId="0" applyFont="1" applyAlignment="1" applyProtection="1">
      <alignment vertical="center"/>
      <protection hidden="1"/>
    </xf>
    <xf numFmtId="0" fontId="16" fillId="0" borderId="0" xfId="0" applyFont="1" applyAlignment="1" applyProtection="1">
      <alignment vertical="center"/>
      <protection hidden="1"/>
    </xf>
    <xf numFmtId="0" fontId="2" fillId="0" borderId="0" xfId="1" applyFont="1" applyAlignment="1" applyProtection="1">
      <alignment vertical="center" wrapText="1"/>
      <protection hidden="1"/>
    </xf>
    <xf numFmtId="0" fontId="23" fillId="0" borderId="57" xfId="0" applyFont="1" applyFill="1" applyBorder="1" applyProtection="1">
      <protection locked="0"/>
    </xf>
    <xf numFmtId="0" fontId="23" fillId="0" borderId="58" xfId="0" applyFont="1" applyFill="1" applyBorder="1" applyAlignment="1" applyProtection="1">
      <alignment horizontal="center" vertical="center" textRotation="90" shrinkToFit="1"/>
      <protection hidden="1"/>
    </xf>
    <xf numFmtId="0" fontId="23" fillId="0" borderId="39" xfId="0" applyFont="1" applyFill="1" applyBorder="1" applyProtection="1">
      <protection locked="0"/>
    </xf>
    <xf numFmtId="0" fontId="5" fillId="0" borderId="58" xfId="0" applyFont="1" applyFill="1" applyBorder="1" applyAlignment="1" applyProtection="1">
      <alignment horizontal="center" vertical="center"/>
      <protection locked="0"/>
    </xf>
    <xf numFmtId="173" fontId="23" fillId="0" borderId="59" xfId="0" applyNumberFormat="1" applyFont="1" applyBorder="1" applyProtection="1">
      <protection hidden="1"/>
    </xf>
    <xf numFmtId="0" fontId="23" fillId="0" borderId="37" xfId="0" applyFont="1" applyBorder="1" applyProtection="1">
      <protection locked="0"/>
    </xf>
    <xf numFmtId="0" fontId="5" fillId="0" borderId="37" xfId="0" applyFont="1" applyBorder="1" applyAlignment="1" applyProtection="1">
      <alignment horizontal="center" vertical="center"/>
      <protection locked="0"/>
    </xf>
    <xf numFmtId="173" fontId="5" fillId="0" borderId="3" xfId="58" applyNumberFormat="1" applyFont="1" applyFill="1" applyBorder="1" applyAlignment="1" applyProtection="1">
      <alignment horizontal="center" vertical="center"/>
      <protection hidden="1"/>
    </xf>
    <xf numFmtId="0" fontId="28" fillId="0" borderId="3" xfId="0" applyFont="1" applyBorder="1" applyAlignment="1">
      <alignment vertical="center"/>
    </xf>
    <xf numFmtId="0" fontId="28" fillId="0" borderId="3" xfId="0" applyFont="1" applyBorder="1" applyAlignment="1">
      <alignment vertical="center" wrapText="1"/>
    </xf>
    <xf numFmtId="0" fontId="28" fillId="0" borderId="3" xfId="0" applyFont="1" applyBorder="1" applyAlignment="1">
      <alignment horizontal="left" vertical="center"/>
    </xf>
    <xf numFmtId="0" fontId="28" fillId="0" borderId="3" xfId="0" applyFont="1" applyBorder="1" applyAlignment="1">
      <alignment horizontal="center" vertical="center"/>
    </xf>
    <xf numFmtId="0" fontId="34" fillId="0" borderId="3" xfId="28" applyFont="1" applyBorder="1" applyAlignment="1">
      <alignment horizontal="center" vertical="center"/>
    </xf>
    <xf numFmtId="0" fontId="5" fillId="0" borderId="0" xfId="54" applyFont="1"/>
    <xf numFmtId="0" fontId="23" fillId="0" borderId="3" xfId="59" applyFont="1" applyBorder="1" applyAlignment="1">
      <alignment vertical="center"/>
    </xf>
    <xf numFmtId="0" fontId="44" fillId="0" borderId="3" xfId="59" applyFont="1" applyBorder="1" applyAlignment="1">
      <alignment horizontal="left" vertical="center"/>
    </xf>
    <xf numFmtId="0" fontId="45" fillId="0" borderId="3" xfId="59" applyFont="1" applyBorder="1" applyAlignment="1">
      <alignment horizontal="center" vertical="center"/>
    </xf>
    <xf numFmtId="0" fontId="46" fillId="0" borderId="3" xfId="59" applyFont="1" applyBorder="1" applyAlignment="1">
      <alignment horizontal="left" vertical="center"/>
    </xf>
    <xf numFmtId="0" fontId="46" fillId="0" borderId="3" xfId="59" applyFont="1" applyBorder="1" applyAlignment="1">
      <alignment vertical="center"/>
    </xf>
    <xf numFmtId="0" fontId="5" fillId="0" borderId="0" xfId="7" applyFont="1"/>
    <xf numFmtId="0" fontId="23" fillId="0" borderId="0" xfId="7" applyFont="1"/>
    <xf numFmtId="0" fontId="37" fillId="0" borderId="3" xfId="0" applyFont="1" applyBorder="1" applyAlignment="1">
      <alignment horizontal="center" vertical="center"/>
    </xf>
    <xf numFmtId="0" fontId="23" fillId="0" borderId="18" xfId="59" applyFont="1" applyBorder="1" applyAlignment="1" applyProtection="1">
      <alignment horizontal="center" vertical="center"/>
      <protection locked="0"/>
    </xf>
    <xf numFmtId="0" fontId="23" fillId="0" borderId="21" xfId="59" applyFont="1" applyBorder="1" applyAlignment="1" applyProtection="1">
      <alignment horizontal="center" vertical="center"/>
      <protection locked="0"/>
    </xf>
    <xf numFmtId="0" fontId="28" fillId="0" borderId="60" xfId="0" applyNumberFormat="1" applyFont="1" applyBorder="1" applyAlignment="1" applyProtection="1">
      <alignment horizontal="center" vertical="center"/>
      <protection hidden="1"/>
    </xf>
    <xf numFmtId="0" fontId="28" fillId="0" borderId="12" xfId="0" applyNumberFormat="1" applyFont="1" applyBorder="1" applyAlignment="1" applyProtection="1">
      <alignment horizontal="center" vertical="center"/>
      <protection locked="0"/>
    </xf>
    <xf numFmtId="0" fontId="28" fillId="0" borderId="61" xfId="0" applyNumberFormat="1" applyFont="1" applyFill="1" applyBorder="1" applyAlignment="1" applyProtection="1">
      <alignment horizontal="center" vertical="center"/>
      <protection hidden="1"/>
    </xf>
    <xf numFmtId="0" fontId="28" fillId="0" borderId="61" xfId="0" applyNumberFormat="1" applyFont="1" applyBorder="1" applyAlignment="1" applyProtection="1">
      <alignment horizontal="center" vertical="center"/>
      <protection locked="0"/>
    </xf>
    <xf numFmtId="0" fontId="28" fillId="0" borderId="62" xfId="0" applyNumberFormat="1" applyFont="1" applyBorder="1" applyAlignment="1" applyProtection="1">
      <alignment horizontal="center" vertical="center"/>
      <protection hidden="1"/>
    </xf>
    <xf numFmtId="0" fontId="28" fillId="0" borderId="61" xfId="0" applyNumberFormat="1" applyFont="1" applyFill="1" applyBorder="1" applyAlignment="1" applyProtection="1">
      <alignment horizontal="center" vertical="center"/>
      <protection locked="0"/>
    </xf>
    <xf numFmtId="0" fontId="23" fillId="0" borderId="3" xfId="59" applyFont="1" applyBorder="1" applyAlignment="1" applyProtection="1">
      <alignment horizontal="center" vertical="center"/>
      <protection locked="0"/>
    </xf>
    <xf numFmtId="0" fontId="47" fillId="0" borderId="3" xfId="59" applyFont="1" applyBorder="1" applyAlignment="1" applyProtection="1">
      <alignment horizontal="center" vertical="center"/>
      <protection locked="0"/>
    </xf>
    <xf numFmtId="0" fontId="28" fillId="0" borderId="60" xfId="0" applyNumberFormat="1" applyFont="1" applyBorder="1" applyAlignment="1" applyProtection="1">
      <alignment horizontal="center" vertical="center"/>
      <protection locked="0"/>
    </xf>
    <xf numFmtId="0" fontId="28" fillId="0" borderId="62" xfId="0" applyNumberFormat="1" applyFont="1" applyBorder="1" applyAlignment="1" applyProtection="1">
      <alignment horizontal="center" vertical="center"/>
      <protection locked="0"/>
    </xf>
    <xf numFmtId="0" fontId="6" fillId="0" borderId="3" xfId="0" applyFont="1" applyBorder="1" applyAlignment="1">
      <alignment horizontal="center" vertical="center"/>
    </xf>
    <xf numFmtId="0" fontId="6" fillId="0" borderId="39" xfId="0" applyFont="1" applyBorder="1" applyAlignment="1">
      <alignment horizontal="center" vertical="center"/>
    </xf>
    <xf numFmtId="0" fontId="6" fillId="0" borderId="16" xfId="0" applyFont="1" applyBorder="1" applyAlignment="1">
      <alignment vertical="center"/>
    </xf>
    <xf numFmtId="0" fontId="6" fillId="0" borderId="3" xfId="0" applyFont="1" applyBorder="1"/>
    <xf numFmtId="0" fontId="23" fillId="0" borderId="3" xfId="0" applyFont="1" applyBorder="1" applyAlignment="1">
      <alignment horizontal="center" vertical="center"/>
    </xf>
    <xf numFmtId="0" fontId="5" fillId="0" borderId="39" xfId="0" applyFont="1" applyBorder="1" applyAlignment="1">
      <alignment vertical="center"/>
    </xf>
    <xf numFmtId="0" fontId="44" fillId="0" borderId="3" xfId="0" applyFont="1" applyBorder="1" applyAlignment="1">
      <alignment horizontal="center" vertical="center"/>
    </xf>
    <xf numFmtId="0" fontId="45" fillId="0" borderId="3" xfId="0" applyFont="1" applyBorder="1" applyAlignment="1">
      <alignment horizontal="center" vertical="center"/>
    </xf>
    <xf numFmtId="0" fontId="48" fillId="0" borderId="39" xfId="0" applyFont="1" applyBorder="1" applyAlignment="1">
      <alignment vertical="center"/>
    </xf>
    <xf numFmtId="0" fontId="32" fillId="0" borderId="16" xfId="0" applyFont="1" applyBorder="1" applyAlignment="1">
      <alignment vertical="center"/>
    </xf>
    <xf numFmtId="0" fontId="46" fillId="0" borderId="3" xfId="0" applyFont="1" applyBorder="1" applyAlignment="1">
      <alignment horizontal="center" vertical="center"/>
    </xf>
    <xf numFmtId="0" fontId="46" fillId="0" borderId="3" xfId="0" applyFont="1" applyBorder="1" applyAlignment="1">
      <alignment vertical="center"/>
    </xf>
    <xf numFmtId="0" fontId="46" fillId="0" borderId="3" xfId="0" applyFont="1" applyBorder="1" applyAlignment="1">
      <alignment horizontal="left" vertical="center"/>
    </xf>
    <xf numFmtId="0" fontId="23" fillId="0" borderId="3" xfId="0" applyFont="1" applyBorder="1" applyAlignment="1">
      <alignment vertical="center"/>
    </xf>
    <xf numFmtId="0" fontId="49" fillId="0" borderId="3" xfId="0" applyFont="1" applyBorder="1" applyAlignment="1">
      <alignment vertical="center"/>
    </xf>
    <xf numFmtId="0" fontId="44" fillId="0" borderId="3" xfId="0" applyFont="1" applyBorder="1" applyAlignment="1">
      <alignment horizontal="left" vertical="center"/>
    </xf>
    <xf numFmtId="0" fontId="44" fillId="0" borderId="3" xfId="0" applyFont="1" applyBorder="1" applyAlignment="1">
      <alignment vertical="center"/>
    </xf>
    <xf numFmtId="0" fontId="50" fillId="0" borderId="3" xfId="0" applyFont="1" applyBorder="1" applyAlignment="1">
      <alignment horizontal="left" vertical="center"/>
    </xf>
    <xf numFmtId="0" fontId="51" fillId="0" borderId="3" xfId="0" applyFont="1" applyBorder="1" applyAlignment="1">
      <alignment vertical="center"/>
    </xf>
    <xf numFmtId="0" fontId="51" fillId="0" borderId="3" xfId="0" applyFont="1" applyBorder="1" applyAlignment="1">
      <alignment horizontal="left" vertical="center"/>
    </xf>
    <xf numFmtId="0" fontId="52" fillId="0" borderId="3" xfId="0" applyFont="1" applyBorder="1" applyAlignment="1">
      <alignment vertical="center"/>
    </xf>
    <xf numFmtId="0" fontId="45" fillId="0" borderId="3" xfId="0" applyFont="1" applyBorder="1" applyAlignment="1">
      <alignment vertical="center"/>
    </xf>
    <xf numFmtId="0" fontId="5" fillId="0" borderId="0" xfId="0" applyFont="1" applyAlignment="1">
      <alignment horizontal="center"/>
    </xf>
    <xf numFmtId="0" fontId="5" fillId="0" borderId="0" xfId="0" applyFont="1"/>
    <xf numFmtId="0" fontId="5" fillId="0" borderId="0" xfId="0" applyFont="1" applyBorder="1"/>
    <xf numFmtId="0" fontId="6" fillId="0" borderId="0" xfId="0" applyFont="1" applyBorder="1"/>
    <xf numFmtId="0" fontId="23" fillId="0" borderId="3" xfId="0" applyFont="1" applyBorder="1" applyAlignment="1" applyProtection="1">
      <alignment horizontal="center" vertical="center"/>
      <protection locked="0"/>
    </xf>
    <xf numFmtId="0" fontId="45" fillId="0" borderId="3" xfId="0" applyFont="1" applyBorder="1" applyAlignment="1" applyProtection="1">
      <alignment horizontal="center" vertical="center"/>
      <protection locked="0"/>
    </xf>
    <xf numFmtId="173" fontId="57" fillId="0" borderId="71" xfId="0" applyNumberFormat="1" applyFont="1" applyFill="1" applyBorder="1" applyAlignment="1" applyProtection="1">
      <alignment horizontal="center"/>
      <protection locked="0"/>
    </xf>
    <xf numFmtId="173" fontId="57" fillId="26" borderId="71" xfId="0" applyNumberFormat="1" applyFont="1" applyFill="1" applyBorder="1" applyAlignment="1" applyProtection="1">
      <alignment horizontal="center"/>
      <protection locked="0"/>
    </xf>
    <xf numFmtId="0" fontId="57" fillId="0" borderId="3" xfId="58" applyNumberFormat="1" applyFont="1" applyFill="1" applyBorder="1" applyAlignment="1" applyProtection="1">
      <alignment horizontal="center" vertical="center"/>
      <protection locked="0"/>
    </xf>
    <xf numFmtId="173" fontId="58" fillId="0" borderId="71" xfId="0" applyNumberFormat="1" applyFont="1" applyFill="1" applyBorder="1" applyAlignment="1" applyProtection="1">
      <alignment horizontal="center"/>
      <protection locked="0"/>
    </xf>
    <xf numFmtId="173" fontId="59" fillId="0" borderId="71" xfId="0" applyNumberFormat="1" applyFont="1" applyFill="1" applyBorder="1" applyAlignment="1" applyProtection="1">
      <alignment horizontal="center"/>
      <protection locked="0"/>
    </xf>
    <xf numFmtId="0" fontId="8" fillId="0" borderId="0" xfId="0" applyNumberFormat="1" applyFont="1" applyAlignment="1">
      <alignment vertical="top" wrapText="1"/>
    </xf>
    <xf numFmtId="0" fontId="8"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72" xfId="0" applyNumberFormat="1" applyBorder="1" applyAlignment="1">
      <alignment vertical="top" wrapText="1"/>
    </xf>
    <xf numFmtId="0" fontId="0" fillId="0" borderId="73" xfId="0" applyBorder="1" applyAlignment="1">
      <alignment vertical="top" wrapText="1"/>
    </xf>
    <xf numFmtId="0" fontId="8" fillId="0" borderId="0" xfId="0" applyFont="1" applyAlignment="1">
      <alignment horizontal="center" vertical="top" wrapText="1"/>
    </xf>
    <xf numFmtId="0" fontId="0" fillId="0" borderId="0" xfId="0" applyAlignment="1">
      <alignment horizontal="center" vertical="top" wrapText="1"/>
    </xf>
    <xf numFmtId="0" fontId="8" fillId="0" borderId="0" xfId="0" applyNumberFormat="1" applyFont="1" applyAlignment="1">
      <alignment horizontal="center" vertical="top" wrapText="1"/>
    </xf>
    <xf numFmtId="0" fontId="0" fillId="0" borderId="73" xfId="0" applyBorder="1" applyAlignment="1">
      <alignment horizontal="center" vertical="top" wrapText="1"/>
    </xf>
    <xf numFmtId="0" fontId="0" fillId="0" borderId="74" xfId="0" applyNumberFormat="1" applyBorder="1" applyAlignment="1">
      <alignment horizontal="center" vertical="top" wrapText="1"/>
    </xf>
    <xf numFmtId="0" fontId="6" fillId="0" borderId="41" xfId="0" quotePrefix="1" applyFont="1" applyBorder="1" applyAlignment="1" applyProtection="1">
      <alignment horizontal="center" vertical="center" shrinkToFit="1"/>
      <protection locked="0"/>
    </xf>
    <xf numFmtId="0" fontId="6" fillId="0" borderId="49" xfId="0" quotePrefix="1" applyFont="1" applyFill="1" applyBorder="1" applyAlignment="1" applyProtection="1">
      <alignment horizontal="center" vertical="center"/>
      <protection locked="0"/>
    </xf>
    <xf numFmtId="0" fontId="33" fillId="0" borderId="49" xfId="0" quotePrefix="1" applyNumberFormat="1" applyFont="1" applyFill="1" applyBorder="1" applyAlignment="1" applyProtection="1">
      <alignment horizontal="center" vertical="center"/>
      <protection locked="0"/>
    </xf>
    <xf numFmtId="0" fontId="33" fillId="0" borderId="27" xfId="0" quotePrefix="1" applyNumberFormat="1" applyFont="1" applyFill="1" applyBorder="1" applyAlignment="1" applyProtection="1">
      <alignment horizontal="center" vertical="center"/>
      <protection locked="0"/>
    </xf>
    <xf numFmtId="0" fontId="33" fillId="0" borderId="28" xfId="0" quotePrefix="1" applyNumberFormat="1" applyFont="1" applyFill="1" applyBorder="1" applyAlignment="1" applyProtection="1">
      <alignment horizontal="center" vertical="center"/>
      <protection locked="0"/>
    </xf>
    <xf numFmtId="0" fontId="33" fillId="0" borderId="53" xfId="0" quotePrefix="1" applyNumberFormat="1" applyFont="1" applyFill="1" applyBorder="1" applyAlignment="1" applyProtection="1">
      <alignment horizontal="center" vertical="center"/>
      <protection locked="0"/>
    </xf>
    <xf numFmtId="0" fontId="2" fillId="0" borderId="13" xfId="0" applyFont="1" applyBorder="1" applyAlignment="1" applyProtection="1">
      <alignment horizontal="center" vertical="center"/>
      <protection hidden="1"/>
    </xf>
    <xf numFmtId="0" fontId="2" fillId="0" borderId="63" xfId="0" applyFont="1" applyBorder="1" applyAlignment="1" applyProtection="1">
      <alignment horizontal="center" vertical="center"/>
      <protection hidden="1"/>
    </xf>
    <xf numFmtId="0" fontId="2" fillId="0" borderId="14" xfId="0" applyFont="1" applyBorder="1" applyAlignment="1" applyProtection="1">
      <alignment horizontal="center" vertical="center"/>
      <protection hidden="1"/>
    </xf>
    <xf numFmtId="0" fontId="53" fillId="0" borderId="0" xfId="0" applyFont="1" applyAlignment="1" applyProtection="1">
      <alignment horizontal="center" vertical="center"/>
      <protection hidden="1"/>
    </xf>
    <xf numFmtId="0" fontId="54" fillId="0" borderId="0" xfId="0" applyFont="1" applyBorder="1" applyAlignment="1" applyProtection="1">
      <alignment horizontal="center" vertical="center"/>
      <protection hidden="1"/>
    </xf>
    <xf numFmtId="0" fontId="2" fillId="0" borderId="3" xfId="1" applyFont="1" applyFill="1" applyBorder="1" applyAlignment="1" applyProtection="1">
      <alignment horizontal="justify" vertical="center" wrapText="1"/>
      <protection hidden="1"/>
    </xf>
    <xf numFmtId="0" fontId="2" fillId="0" borderId="39" xfId="1" applyFont="1" applyFill="1" applyBorder="1" applyAlignment="1" applyProtection="1">
      <alignment horizontal="justify" vertical="center" wrapText="1"/>
      <protection hidden="1"/>
    </xf>
    <xf numFmtId="0" fontId="2" fillId="0" borderId="16" xfId="1" applyFont="1" applyFill="1" applyBorder="1" applyAlignment="1" applyProtection="1">
      <alignment horizontal="justify" vertical="center" wrapText="1"/>
      <protection hidden="1"/>
    </xf>
    <xf numFmtId="0" fontId="2" fillId="0" borderId="3" xfId="1" applyFont="1" applyBorder="1" applyAlignment="1" applyProtection="1">
      <alignment horizontal="justify" vertical="center" wrapText="1"/>
      <protection hidden="1"/>
    </xf>
    <xf numFmtId="0" fontId="2" fillId="0" borderId="3" xfId="0" applyFont="1" applyBorder="1" applyAlignment="1" applyProtection="1">
      <alignment horizontal="center" vertical="center"/>
      <protection hidden="1"/>
    </xf>
    <xf numFmtId="0" fontId="2" fillId="0" borderId="3" xfId="1" applyFont="1" applyBorder="1" applyAlignment="1" applyProtection="1">
      <alignment horizontal="center" vertical="center" wrapText="1"/>
      <protection hidden="1"/>
    </xf>
    <xf numFmtId="0" fontId="2" fillId="0" borderId="3" xfId="0" applyFont="1" applyBorder="1" applyAlignment="1" applyProtection="1">
      <alignment horizontal="justify" vertical="center"/>
      <protection hidden="1"/>
    </xf>
    <xf numFmtId="0" fontId="2" fillId="0" borderId="13" xfId="0" applyFont="1" applyBorder="1" applyAlignment="1" applyProtection="1">
      <alignment horizontal="justify" vertical="center" wrapText="1"/>
      <protection hidden="1"/>
    </xf>
    <xf numFmtId="0" fontId="2" fillId="0" borderId="63" xfId="0" applyFont="1" applyBorder="1" applyAlignment="1" applyProtection="1">
      <alignment horizontal="justify" vertical="center" wrapText="1"/>
      <protection hidden="1"/>
    </xf>
    <xf numFmtId="0" fontId="2" fillId="0" borderId="14" xfId="0" applyFont="1" applyBorder="1" applyAlignment="1" applyProtection="1">
      <alignment horizontal="justify" vertical="center" wrapText="1"/>
      <protection hidden="1"/>
    </xf>
    <xf numFmtId="0" fontId="33" fillId="0" borderId="3" xfId="6" applyFont="1" applyBorder="1" applyAlignment="1">
      <alignment horizontal="center" vertical="center" wrapText="1"/>
    </xf>
    <xf numFmtId="0" fontId="33" fillId="0" borderId="3" xfId="6" applyFont="1" applyBorder="1" applyAlignment="1">
      <alignment horizontal="center" vertical="center"/>
    </xf>
    <xf numFmtId="0" fontId="28" fillId="0" borderId="3" xfId="6" applyFont="1" applyBorder="1" applyAlignment="1">
      <alignment horizontal="center" vertical="center"/>
    </xf>
    <xf numFmtId="0" fontId="33" fillId="0" borderId="0" xfId="6" applyFont="1" applyFill="1" applyBorder="1" applyAlignment="1">
      <alignment horizontal="center" vertical="center" wrapText="1"/>
    </xf>
    <xf numFmtId="0" fontId="33" fillId="0" borderId="64" xfId="0" applyFont="1" applyBorder="1" applyAlignment="1" applyProtection="1">
      <alignment horizontal="center"/>
      <protection hidden="1"/>
    </xf>
    <xf numFmtId="0" fontId="28" fillId="0" borderId="0" xfId="0" applyFont="1" applyBorder="1" applyAlignment="1" applyProtection="1">
      <alignment horizontal="center"/>
      <protection hidden="1"/>
    </xf>
    <xf numFmtId="0" fontId="33" fillId="0" borderId="0" xfId="0" applyFont="1" applyBorder="1" applyAlignment="1" applyProtection="1">
      <alignment horizontal="center"/>
      <protection hidden="1"/>
    </xf>
    <xf numFmtId="0" fontId="43" fillId="0" borderId="0" xfId="0" applyFont="1" applyBorder="1" applyAlignment="1" applyProtection="1">
      <alignment horizontal="center"/>
      <protection hidden="1"/>
    </xf>
    <xf numFmtId="0" fontId="43" fillId="0" borderId="15" xfId="0" applyFont="1" applyFill="1" applyBorder="1" applyAlignment="1" applyProtection="1">
      <alignment horizontal="center"/>
      <protection hidden="1"/>
    </xf>
    <xf numFmtId="0" fontId="33" fillId="0" borderId="39" xfId="0" applyFont="1" applyBorder="1" applyAlignment="1" applyProtection="1">
      <alignment horizontal="center" vertical="center" wrapText="1"/>
      <protection hidden="1"/>
    </xf>
    <xf numFmtId="0" fontId="33" fillId="0" borderId="16" xfId="0" applyFont="1" applyBorder="1" applyAlignment="1" applyProtection="1">
      <alignment horizontal="center" vertical="center" wrapText="1"/>
      <protection hidden="1"/>
    </xf>
    <xf numFmtId="0" fontId="33" fillId="0" borderId="35" xfId="0" applyNumberFormat="1" applyFont="1" applyBorder="1" applyAlignment="1" applyProtection="1">
      <alignment horizontal="center" vertical="center" wrapText="1"/>
      <protection locked="0"/>
    </xf>
    <xf numFmtId="0" fontId="33" fillId="0" borderId="36" xfId="0" applyNumberFormat="1" applyFont="1" applyBorder="1" applyAlignment="1" applyProtection="1">
      <alignment horizontal="center" vertical="center" wrapText="1"/>
      <protection locked="0"/>
    </xf>
    <xf numFmtId="0" fontId="33" fillId="0" borderId="24" xfId="0" applyNumberFormat="1" applyFont="1" applyBorder="1" applyAlignment="1" applyProtection="1">
      <alignment horizontal="center" vertical="center" wrapText="1"/>
      <protection locked="0"/>
    </xf>
    <xf numFmtId="0" fontId="33" fillId="0" borderId="41" xfId="0" applyNumberFormat="1" applyFont="1" applyBorder="1" applyAlignment="1" applyProtection="1">
      <alignment horizontal="center" vertical="center" wrapText="1"/>
      <protection locked="0"/>
    </xf>
    <xf numFmtId="0" fontId="33" fillId="0" borderId="37" xfId="0" applyNumberFormat="1" applyFont="1" applyBorder="1" applyAlignment="1" applyProtection="1">
      <alignment horizontal="center" vertical="center" wrapText="1"/>
      <protection locked="0"/>
    </xf>
    <xf numFmtId="0" fontId="33" fillId="0" borderId="23" xfId="0" applyNumberFormat="1"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33" fillId="0" borderId="38" xfId="0" applyFont="1" applyBorder="1" applyAlignment="1" applyProtection="1">
      <alignment horizontal="center" vertical="center"/>
      <protection locked="0"/>
    </xf>
    <xf numFmtId="0" fontId="33" fillId="0" borderId="47" xfId="0" applyFont="1" applyBorder="1" applyAlignment="1" applyProtection="1">
      <alignment horizontal="center" vertical="center"/>
      <protection locked="0"/>
    </xf>
    <xf numFmtId="0" fontId="33" fillId="0" borderId="48" xfId="0" applyFont="1" applyBorder="1" applyAlignment="1" applyProtection="1">
      <alignment horizontal="center" vertical="center"/>
      <protection locked="0"/>
    </xf>
    <xf numFmtId="0" fontId="33" fillId="0" borderId="38" xfId="0" applyFont="1" applyBorder="1" applyAlignment="1" applyProtection="1">
      <alignment horizontal="center" vertical="center" wrapText="1"/>
      <protection locked="0"/>
    </xf>
    <xf numFmtId="0" fontId="33" fillId="0" borderId="19" xfId="0" applyFont="1" applyBorder="1" applyAlignment="1" applyProtection="1">
      <alignment horizontal="center" vertical="center" wrapText="1"/>
      <protection locked="0"/>
    </xf>
    <xf numFmtId="0" fontId="33" fillId="0" borderId="30" xfId="0" applyFont="1" applyBorder="1" applyAlignment="1" applyProtection="1">
      <alignment horizontal="center" vertical="center" wrapText="1"/>
      <protection locked="0"/>
    </xf>
    <xf numFmtId="0" fontId="33" fillId="0" borderId="26" xfId="0" applyFont="1" applyBorder="1" applyAlignment="1" applyProtection="1">
      <alignment horizontal="center" textRotation="90"/>
      <protection locked="0"/>
    </xf>
    <xf numFmtId="0" fontId="33" fillId="0" borderId="30" xfId="0" applyFont="1" applyBorder="1" applyAlignment="1" applyProtection="1">
      <alignment horizontal="center" textRotation="90"/>
      <protection locked="0"/>
    </xf>
    <xf numFmtId="0" fontId="34" fillId="0" borderId="68" xfId="0" applyFont="1" applyBorder="1" applyAlignment="1" applyProtection="1">
      <alignment horizontal="center" vertical="center" wrapText="1"/>
      <protection locked="0"/>
    </xf>
    <xf numFmtId="0" fontId="34" fillId="0" borderId="69" xfId="0" applyFont="1" applyBorder="1" applyAlignment="1" applyProtection="1">
      <alignment horizontal="center" vertical="center"/>
      <protection locked="0"/>
    </xf>
    <xf numFmtId="0" fontId="34" fillId="0" borderId="7" xfId="0" applyFont="1" applyBorder="1" applyAlignment="1" applyProtection="1">
      <alignment horizontal="center" vertical="center"/>
      <protection locked="0"/>
    </xf>
    <xf numFmtId="0" fontId="34" fillId="0" borderId="31" xfId="0" applyFont="1" applyBorder="1" applyAlignment="1" applyProtection="1">
      <alignment horizontal="center" vertical="center"/>
      <protection locked="0"/>
    </xf>
    <xf numFmtId="0" fontId="33" fillId="0" borderId="66" xfId="0" applyFont="1" applyBorder="1" applyAlignment="1" applyProtection="1">
      <alignment horizontal="center" textRotation="90"/>
      <protection locked="0"/>
    </xf>
    <xf numFmtId="0" fontId="33" fillId="0" borderId="21" xfId="0" applyFont="1" applyBorder="1" applyAlignment="1" applyProtection="1">
      <alignment horizontal="center" textRotation="90"/>
      <protection locked="0"/>
    </xf>
    <xf numFmtId="0" fontId="33" fillId="0" borderId="66" xfId="0" applyFont="1" applyBorder="1" applyAlignment="1" applyProtection="1">
      <alignment horizontal="center" vertical="center"/>
      <protection locked="0"/>
    </xf>
    <xf numFmtId="0" fontId="33" fillId="0" borderId="18" xfId="0" applyFont="1" applyBorder="1" applyAlignment="1" applyProtection="1">
      <alignment horizontal="center" vertical="center"/>
      <protection locked="0"/>
    </xf>
    <xf numFmtId="0" fontId="33" fillId="0" borderId="21" xfId="0" applyFont="1" applyBorder="1" applyAlignment="1" applyProtection="1">
      <alignment horizontal="center" vertical="center"/>
      <protection locked="0"/>
    </xf>
    <xf numFmtId="0" fontId="33" fillId="0" borderId="25" xfId="0" applyFont="1" applyBorder="1" applyAlignment="1" applyProtection="1">
      <alignment textRotation="90" shrinkToFit="1"/>
      <protection locked="0"/>
    </xf>
    <xf numFmtId="0" fontId="33" fillId="0" borderId="19" xfId="0" applyFont="1" applyBorder="1" applyAlignment="1" applyProtection="1">
      <alignment textRotation="90" shrinkToFit="1"/>
      <protection locked="0"/>
    </xf>
    <xf numFmtId="0" fontId="33" fillId="0" borderId="14" xfId="0" applyFont="1" applyBorder="1" applyAlignment="1" applyProtection="1">
      <alignment textRotation="90" shrinkToFit="1"/>
      <protection locked="0"/>
    </xf>
    <xf numFmtId="0" fontId="33" fillId="0" borderId="20" xfId="0" applyFont="1" applyBorder="1" applyAlignment="1" applyProtection="1">
      <alignment textRotation="90" shrinkToFit="1"/>
      <protection locked="0"/>
    </xf>
    <xf numFmtId="0" fontId="33" fillId="0" borderId="26" xfId="0" applyFont="1" applyBorder="1" applyAlignment="1" applyProtection="1">
      <alignment textRotation="90" shrinkToFit="1"/>
      <protection locked="0"/>
    </xf>
    <xf numFmtId="0" fontId="33" fillId="0" borderId="30" xfId="0" applyFont="1" applyBorder="1" applyAlignment="1" applyProtection="1">
      <alignment textRotation="90" shrinkToFit="1"/>
      <protection locked="0"/>
    </xf>
    <xf numFmtId="0" fontId="33" fillId="0" borderId="25" xfId="0" applyFont="1" applyBorder="1" applyAlignment="1" applyProtection="1">
      <alignment horizontal="center" textRotation="90"/>
      <protection locked="0"/>
    </xf>
    <xf numFmtId="0" fontId="33" fillId="0" borderId="19" xfId="0" applyFont="1" applyBorder="1" applyAlignment="1" applyProtection="1">
      <alignment horizontal="center" textRotation="90"/>
      <protection locked="0"/>
    </xf>
    <xf numFmtId="0" fontId="33" fillId="0" borderId="38" xfId="0" applyFont="1" applyBorder="1" applyAlignment="1" applyProtection="1">
      <alignment textRotation="90" shrinkToFit="1"/>
      <protection locked="0"/>
    </xf>
    <xf numFmtId="0" fontId="33" fillId="0" borderId="12" xfId="0" applyFont="1" applyBorder="1" applyAlignment="1" applyProtection="1">
      <alignment textRotation="90" shrinkToFit="1"/>
      <protection locked="0"/>
    </xf>
    <xf numFmtId="0" fontId="33" fillId="0" borderId="11" xfId="0" applyFont="1" applyBorder="1" applyAlignment="1" applyProtection="1">
      <alignment textRotation="90" shrinkToFit="1"/>
      <protection locked="0"/>
    </xf>
    <xf numFmtId="0" fontId="6" fillId="0" borderId="66" xfId="0" applyFont="1" applyBorder="1" applyAlignment="1" applyProtection="1">
      <alignment horizontal="center" vertical="center" textRotation="90" shrinkToFit="1"/>
      <protection locked="0"/>
    </xf>
    <xf numFmtId="0" fontId="6" fillId="0" borderId="18" xfId="0" applyFont="1" applyBorder="1" applyAlignment="1" applyProtection="1">
      <alignment horizontal="center" vertical="center" textRotation="90" shrinkToFit="1"/>
      <protection locked="0"/>
    </xf>
    <xf numFmtId="0" fontId="6" fillId="0" borderId="21" xfId="0" applyFont="1" applyBorder="1" applyAlignment="1" applyProtection="1">
      <alignment horizontal="center" vertical="center" textRotation="90" shrinkToFit="1"/>
      <protection locked="0"/>
    </xf>
    <xf numFmtId="0" fontId="6" fillId="0" borderId="66" xfId="0" applyFont="1" applyBorder="1" applyAlignment="1" applyProtection="1">
      <alignment horizontal="center" vertical="center" wrapText="1"/>
      <protection locked="0"/>
    </xf>
    <xf numFmtId="0" fontId="6" fillId="0" borderId="21" xfId="0" applyFont="1" applyBorder="1" applyAlignment="1" applyProtection="1">
      <alignment horizontal="center" vertical="center" wrapText="1"/>
      <protection locked="0"/>
    </xf>
    <xf numFmtId="0" fontId="33" fillId="0" borderId="23" xfId="0" applyFont="1" applyBorder="1" applyAlignment="1" applyProtection="1">
      <alignment horizontal="center" vertical="center" textRotation="90" shrinkToFit="1"/>
      <protection locked="0"/>
    </xf>
    <xf numFmtId="0" fontId="33" fillId="0" borderId="67" xfId="0" applyFont="1" applyBorder="1" applyAlignment="1" applyProtection="1">
      <alignment horizontal="center" vertical="center" textRotation="90" shrinkToFit="1"/>
      <protection locked="0"/>
    </xf>
    <xf numFmtId="0" fontId="5" fillId="0" borderId="0" xfId="0" applyFont="1" applyAlignment="1" applyProtection="1">
      <alignment horizontal="justify"/>
      <protection hidden="1"/>
    </xf>
    <xf numFmtId="0" fontId="5" fillId="0" borderId="0" xfId="0" applyFont="1" applyAlignment="1" applyProtection="1">
      <alignment horizontal="center"/>
      <protection hidden="1"/>
    </xf>
    <xf numFmtId="173" fontId="5" fillId="0" borderId="0" xfId="0" applyNumberFormat="1" applyFont="1" applyAlignment="1" applyProtection="1">
      <alignment horizontal="right"/>
      <protection hidden="1"/>
    </xf>
    <xf numFmtId="0" fontId="6" fillId="0" borderId="0" xfId="0" applyFont="1" applyAlignment="1" applyProtection="1">
      <alignment horizontal="center"/>
      <protection locked="0"/>
    </xf>
    <xf numFmtId="0" fontId="5" fillId="0" borderId="0" xfId="0" quotePrefix="1" applyFont="1" applyAlignment="1" applyProtection="1">
      <alignment horizontal="justify"/>
      <protection hidden="1"/>
    </xf>
    <xf numFmtId="0" fontId="33" fillId="0" borderId="65" xfId="0" quotePrefix="1" applyNumberFormat="1" applyFont="1" applyFill="1" applyBorder="1" applyAlignment="1" applyProtection="1">
      <alignment horizontal="center" vertical="center"/>
      <protection locked="0"/>
    </xf>
    <xf numFmtId="0" fontId="33" fillId="0" borderId="6" xfId="0" applyNumberFormat="1" applyFont="1" applyFill="1" applyBorder="1" applyAlignment="1" applyProtection="1">
      <alignment horizontal="center" vertical="center"/>
      <protection locked="0"/>
    </xf>
    <xf numFmtId="0" fontId="33" fillId="0" borderId="53" xfId="0" applyNumberFormat="1" applyFont="1" applyFill="1" applyBorder="1" applyAlignment="1" applyProtection="1">
      <alignment horizontal="center" vertical="center"/>
      <protection locked="0"/>
    </xf>
    <xf numFmtId="0" fontId="6" fillId="0" borderId="0" xfId="0" applyFont="1" applyAlignment="1" applyProtection="1">
      <alignment horizontal="center" wrapText="1"/>
      <protection locked="0"/>
    </xf>
    <xf numFmtId="0" fontId="6" fillId="0" borderId="0" xfId="0" applyFont="1" applyAlignment="1" applyProtection="1">
      <alignment horizontal="center"/>
      <protection hidden="1"/>
    </xf>
    <xf numFmtId="0" fontId="55" fillId="0" borderId="0" xfId="0" applyFont="1" applyAlignment="1" applyProtection="1">
      <alignment horizontal="center"/>
      <protection locked="0"/>
    </xf>
    <xf numFmtId="0" fontId="5" fillId="0" borderId="0" xfId="0" applyFont="1" applyAlignment="1" applyProtection="1">
      <alignment horizontal="center"/>
      <protection locked="0"/>
    </xf>
    <xf numFmtId="0" fontId="33" fillId="0" borderId="27" xfId="0" applyFont="1" applyBorder="1" applyAlignment="1" applyProtection="1">
      <alignment horizontal="center"/>
      <protection hidden="1"/>
    </xf>
    <xf numFmtId="0" fontId="33" fillId="0" borderId="28" xfId="0" applyFont="1" applyBorder="1" applyAlignment="1" applyProtection="1">
      <alignment horizontal="center"/>
      <protection hidden="1"/>
    </xf>
    <xf numFmtId="0" fontId="33" fillId="0" borderId="42" xfId="0" applyFont="1" applyBorder="1" applyAlignment="1" applyProtection="1">
      <alignment horizontal="center" vertical="center" textRotation="90" shrinkToFit="1"/>
      <protection locked="0"/>
    </xf>
    <xf numFmtId="0" fontId="33" fillId="0" borderId="43" xfId="0" applyFont="1" applyBorder="1" applyAlignment="1" applyProtection="1">
      <alignment horizontal="center" vertical="center" textRotation="90" shrinkToFit="1"/>
      <protection locked="0"/>
    </xf>
    <xf numFmtId="0" fontId="33" fillId="0" borderId="27" xfId="0" applyFont="1" applyBorder="1" applyAlignment="1" applyProtection="1">
      <alignment horizontal="center" vertical="center" wrapText="1"/>
      <protection hidden="1"/>
    </xf>
    <xf numFmtId="0" fontId="33" fillId="0" borderId="51" xfId="0" applyFont="1" applyBorder="1" applyAlignment="1" applyProtection="1">
      <alignment horizontal="center" vertical="center" wrapText="1"/>
      <protection hidden="1"/>
    </xf>
    <xf numFmtId="0" fontId="33" fillId="0" borderId="28" xfId="0" applyFont="1" applyBorder="1" applyAlignment="1" applyProtection="1">
      <alignment horizontal="center" vertical="center" wrapText="1"/>
      <protection hidden="1"/>
    </xf>
    <xf numFmtId="0" fontId="33" fillId="0" borderId="65" xfId="0" applyFont="1" applyBorder="1" applyAlignment="1" applyProtection="1">
      <alignment horizontal="center" vertical="center" wrapText="1"/>
      <protection hidden="1"/>
    </xf>
    <xf numFmtId="0" fontId="33" fillId="0" borderId="6" xfId="0" applyFont="1" applyBorder="1" applyAlignment="1" applyProtection="1">
      <alignment horizontal="center" vertical="center" wrapText="1"/>
      <protection hidden="1"/>
    </xf>
    <xf numFmtId="0" fontId="33" fillId="0" borderId="53" xfId="0" applyFont="1" applyBorder="1" applyAlignment="1" applyProtection="1">
      <alignment horizontal="center" vertical="center" wrapText="1"/>
      <protection hidden="1"/>
    </xf>
    <xf numFmtId="0" fontId="33" fillId="0" borderId="27" xfId="0" applyFont="1" applyBorder="1" applyAlignment="1" applyProtection="1">
      <alignment horizontal="center" wrapText="1"/>
      <protection locked="0"/>
    </xf>
    <xf numFmtId="0" fontId="33" fillId="0" borderId="28" xfId="0" applyFont="1" applyBorder="1" applyAlignment="1" applyProtection="1">
      <alignment horizontal="center" wrapText="1"/>
      <protection locked="0"/>
    </xf>
    <xf numFmtId="0" fontId="33" fillId="0" borderId="65" xfId="0" applyFont="1" applyBorder="1" applyAlignment="1" applyProtection="1">
      <alignment horizontal="right" vertical="center"/>
      <protection locked="0"/>
    </xf>
    <xf numFmtId="0" fontId="33" fillId="0" borderId="6" xfId="0" applyFont="1" applyBorder="1" applyAlignment="1" applyProtection="1">
      <alignment horizontal="right" vertical="center"/>
      <protection locked="0"/>
    </xf>
    <xf numFmtId="0" fontId="33" fillId="0" borderId="53" xfId="0" applyFont="1" applyBorder="1" applyAlignment="1" applyProtection="1">
      <alignment horizontal="right" vertical="center"/>
      <protection locked="0"/>
    </xf>
    <xf numFmtId="0" fontId="41" fillId="0" borderId="0" xfId="0" applyFont="1" applyBorder="1" applyAlignment="1" applyProtection="1">
      <alignment horizontal="center"/>
      <protection locked="0"/>
    </xf>
    <xf numFmtId="0" fontId="35" fillId="0" borderId="0" xfId="0" applyFont="1" applyFill="1" applyBorder="1" applyAlignment="1" applyProtection="1">
      <alignment horizontal="justify"/>
      <protection locked="0"/>
    </xf>
    <xf numFmtId="0" fontId="35" fillId="0" borderId="0" xfId="0" applyFont="1" applyFill="1" applyBorder="1" applyAlignment="1" applyProtection="1">
      <alignment horizontal="center"/>
      <protection locked="0"/>
    </xf>
    <xf numFmtId="0" fontId="5" fillId="0" borderId="0" xfId="0" applyFont="1" applyBorder="1" applyAlignment="1" applyProtection="1">
      <alignment horizontal="center"/>
      <protection locked="0"/>
    </xf>
    <xf numFmtId="0" fontId="33" fillId="0" borderId="0" xfId="0" applyFont="1" applyBorder="1" applyAlignment="1" applyProtection="1">
      <alignment horizontal="center"/>
      <protection locked="0"/>
    </xf>
    <xf numFmtId="0" fontId="6" fillId="0" borderId="0" xfId="0" applyFont="1" applyBorder="1" applyAlignment="1" applyProtection="1">
      <alignment horizontal="center"/>
      <protection locked="0"/>
    </xf>
    <xf numFmtId="0" fontId="6" fillId="0" borderId="16" xfId="58" applyFont="1" applyFill="1" applyBorder="1" applyAlignment="1" applyProtection="1">
      <alignment horizontal="center" vertical="center" wrapText="1"/>
      <protection locked="0"/>
    </xf>
    <xf numFmtId="0" fontId="6" fillId="0" borderId="3" xfId="58" applyFont="1" applyFill="1" applyBorder="1" applyAlignment="1" applyProtection="1">
      <alignment horizontal="center" vertical="center" wrapText="1"/>
      <protection locked="0"/>
    </xf>
    <xf numFmtId="0" fontId="6" fillId="0" borderId="58" xfId="58" applyFont="1" applyFill="1" applyBorder="1" applyAlignment="1" applyProtection="1">
      <alignment horizontal="center" vertical="center" wrapText="1"/>
      <protection locked="0"/>
    </xf>
    <xf numFmtId="0" fontId="6" fillId="0" borderId="64" xfId="58" applyFont="1" applyFill="1" applyBorder="1" applyAlignment="1" applyProtection="1">
      <alignment horizontal="center" vertical="center" wrapText="1"/>
      <protection locked="0"/>
    </xf>
    <xf numFmtId="0" fontId="6" fillId="0" borderId="56" xfId="58" applyFont="1" applyFill="1" applyBorder="1" applyAlignment="1" applyProtection="1">
      <alignment horizontal="center" vertical="center" wrapText="1"/>
      <protection locked="0"/>
    </xf>
    <xf numFmtId="0" fontId="6" fillId="0" borderId="59" xfId="58" applyFont="1" applyFill="1" applyBorder="1" applyAlignment="1" applyProtection="1">
      <alignment horizontal="center" vertical="center" wrapText="1"/>
      <protection locked="0"/>
    </xf>
    <xf numFmtId="0" fontId="6" fillId="0" borderId="15" xfId="58" applyFont="1" applyFill="1" applyBorder="1" applyAlignment="1" applyProtection="1">
      <alignment horizontal="center" vertical="center" wrapText="1"/>
      <protection locked="0"/>
    </xf>
    <xf numFmtId="0" fontId="6" fillId="0" borderId="34" xfId="58" applyFont="1" applyFill="1" applyBorder="1" applyAlignment="1" applyProtection="1">
      <alignment horizontal="center" vertical="center" wrapText="1"/>
      <protection locked="0"/>
    </xf>
    <xf numFmtId="0" fontId="6" fillId="0" borderId="13" xfId="58" applyFont="1" applyFill="1" applyBorder="1" applyAlignment="1" applyProtection="1">
      <alignment horizontal="center" vertical="center" wrapText="1"/>
      <protection locked="0"/>
    </xf>
    <xf numFmtId="0" fontId="6" fillId="0" borderId="63" xfId="58" applyFont="1" applyFill="1" applyBorder="1" applyAlignment="1" applyProtection="1">
      <alignment horizontal="center" vertical="center" wrapText="1"/>
      <protection locked="0"/>
    </xf>
    <xf numFmtId="0" fontId="6" fillId="0" borderId="14" xfId="58" applyFont="1" applyFill="1" applyBorder="1" applyAlignment="1" applyProtection="1">
      <alignment horizontal="center" vertical="center" wrapText="1"/>
      <protection locked="0"/>
    </xf>
    <xf numFmtId="0" fontId="5" fillId="0" borderId="70" xfId="0" applyFont="1" applyBorder="1" applyAlignment="1" applyProtection="1">
      <alignment horizontal="center" vertical="center" wrapText="1"/>
      <protection locked="0"/>
    </xf>
    <xf numFmtId="0" fontId="5" fillId="0" borderId="70" xfId="0" applyFont="1" applyBorder="1" applyAlignment="1" applyProtection="1">
      <alignment horizontal="center" vertical="center"/>
      <protection locked="0"/>
    </xf>
    <xf numFmtId="0" fontId="23" fillId="0" borderId="0" xfId="3" applyFont="1" applyFill="1" applyAlignment="1" applyProtection="1">
      <alignment horizontal="center" vertical="center" wrapText="1"/>
      <protection hidden="1"/>
    </xf>
    <xf numFmtId="0" fontId="23" fillId="0" borderId="0" xfId="0" applyFont="1" applyAlignment="1" applyProtection="1">
      <alignment horizontal="center" vertical="center" wrapText="1"/>
      <protection hidden="1"/>
    </xf>
    <xf numFmtId="0" fontId="23" fillId="0" borderId="0" xfId="3" applyFont="1" applyFill="1" applyAlignment="1" applyProtection="1">
      <alignment horizontal="justify"/>
      <protection hidden="1"/>
    </xf>
    <xf numFmtId="0" fontId="6" fillId="0" borderId="0" xfId="58" applyFont="1" applyAlignment="1" applyProtection="1">
      <alignment horizontal="center"/>
      <protection locked="0"/>
    </xf>
    <xf numFmtId="0" fontId="32" fillId="0" borderId="15" xfId="58" applyFont="1" applyFill="1" applyBorder="1" applyAlignment="1" applyProtection="1">
      <alignment horizontal="center"/>
      <protection locked="0"/>
    </xf>
    <xf numFmtId="0" fontId="23" fillId="0" borderId="64" xfId="58" applyFont="1" applyFill="1" applyBorder="1" applyAlignment="1" applyProtection="1">
      <alignment horizontal="justify"/>
      <protection locked="0"/>
    </xf>
    <xf numFmtId="0" fontId="34" fillId="0" borderId="0" xfId="58" applyFont="1" applyFill="1" applyAlignment="1" applyProtection="1">
      <alignment horizontal="right"/>
      <protection hidden="1"/>
    </xf>
    <xf numFmtId="0" fontId="34" fillId="0" borderId="0" xfId="58" applyFont="1" applyFill="1" applyAlignment="1" applyProtection="1">
      <alignment horizontal="justify"/>
      <protection hidden="1"/>
    </xf>
    <xf numFmtId="0" fontId="6" fillId="0" borderId="13" xfId="58" applyFont="1" applyBorder="1" applyAlignment="1" applyProtection="1">
      <alignment horizontal="center" vertical="center" wrapText="1"/>
      <protection locked="0"/>
    </xf>
    <xf numFmtId="0" fontId="6" fillId="0" borderId="63" xfId="58" applyFont="1" applyBorder="1" applyAlignment="1" applyProtection="1">
      <alignment horizontal="center" vertical="center" wrapText="1"/>
      <protection locked="0"/>
    </xf>
    <xf numFmtId="0" fontId="6" fillId="0" borderId="14" xfId="58" applyFont="1" applyBorder="1" applyAlignment="1" applyProtection="1">
      <alignment horizontal="center" vertical="center" wrapText="1"/>
      <protection locked="0"/>
    </xf>
    <xf numFmtId="0" fontId="0" fillId="0" borderId="63" xfId="0" applyFill="1" applyBorder="1" applyProtection="1">
      <protection locked="0"/>
    </xf>
    <xf numFmtId="0" fontId="0" fillId="0" borderId="14" xfId="0" applyFill="1" applyBorder="1" applyProtection="1">
      <protection locked="0"/>
    </xf>
    <xf numFmtId="0" fontId="41" fillId="0" borderId="0" xfId="58" applyFont="1" applyBorder="1" applyAlignment="1" applyProtection="1">
      <alignment horizontal="center"/>
      <protection locked="0"/>
    </xf>
    <xf numFmtId="0" fontId="32" fillId="0" borderId="0" xfId="58" applyFont="1" applyFill="1" applyBorder="1" applyAlignment="1" applyProtection="1">
      <alignment horizontal="center" vertical="center"/>
      <protection hidden="1"/>
    </xf>
    <xf numFmtId="0" fontId="6" fillId="0" borderId="0" xfId="58" applyFont="1" applyFill="1" applyAlignment="1" applyProtection="1">
      <alignment horizontal="right"/>
      <protection locked="0"/>
    </xf>
    <xf numFmtId="0" fontId="32" fillId="0" borderId="0" xfId="58" applyFont="1" applyFill="1" applyBorder="1" applyAlignment="1" applyProtection="1">
      <alignment horizontal="center" vertical="center"/>
      <protection locked="0"/>
    </xf>
    <xf numFmtId="0" fontId="6" fillId="0" borderId="0" xfId="58" applyFont="1" applyFill="1" applyAlignment="1" applyProtection="1">
      <alignment horizontal="center"/>
      <protection hidden="1"/>
    </xf>
    <xf numFmtId="0" fontId="5" fillId="0" borderId="0" xfId="58" applyFont="1" applyBorder="1" applyAlignment="1" applyProtection="1">
      <alignment horizontal="center"/>
      <protection locked="0"/>
    </xf>
    <xf numFmtId="0" fontId="33" fillId="0" borderId="0" xfId="58" applyFont="1" applyBorder="1" applyAlignment="1" applyProtection="1">
      <alignment horizontal="center"/>
      <protection locked="0"/>
    </xf>
    <xf numFmtId="0" fontId="6" fillId="0" borderId="0" xfId="58" applyFont="1" applyBorder="1" applyAlignment="1" applyProtection="1">
      <alignment horizontal="center"/>
      <protection locked="0"/>
    </xf>
    <xf numFmtId="0" fontId="40" fillId="0" borderId="0" xfId="0" applyFont="1" applyFill="1" applyBorder="1" applyAlignment="1" applyProtection="1">
      <alignment horizontal="center"/>
      <protection locked="0"/>
    </xf>
    <xf numFmtId="0" fontId="28" fillId="0" borderId="0" xfId="0" applyFont="1" applyFill="1" applyBorder="1" applyAlignment="1" applyProtection="1">
      <alignment horizontal="center"/>
      <protection locked="0"/>
    </xf>
    <xf numFmtId="0" fontId="42" fillId="0" borderId="0" xfId="7" applyFont="1" applyFill="1" applyAlignment="1" applyProtection="1">
      <alignment horizontal="center"/>
      <protection locked="0"/>
    </xf>
    <xf numFmtId="0" fontId="42" fillId="0" borderId="0" xfId="7" applyFont="1" applyFill="1" applyAlignment="1" applyProtection="1">
      <alignment horizontal="left"/>
      <protection locked="0"/>
    </xf>
    <xf numFmtId="0" fontId="6" fillId="0" borderId="3" xfId="7" applyFont="1" applyFill="1" applyBorder="1" applyAlignment="1" applyProtection="1">
      <alignment horizontal="center" vertical="center" wrapText="1"/>
      <protection locked="0"/>
    </xf>
    <xf numFmtId="0" fontId="56" fillId="0" borderId="0" xfId="3" applyFont="1" applyFill="1" applyAlignment="1" applyProtection="1">
      <alignment horizontal="center" vertical="center" wrapText="1"/>
      <protection hidden="1"/>
    </xf>
    <xf numFmtId="0" fontId="56" fillId="0" borderId="0" xfId="3" applyFont="1" applyFill="1" applyBorder="1" applyAlignment="1" applyProtection="1">
      <alignment horizontal="center" vertical="center" wrapText="1"/>
      <protection hidden="1"/>
    </xf>
    <xf numFmtId="0" fontId="23" fillId="0" borderId="0" xfId="3" applyFont="1" applyFill="1" applyAlignment="1" applyProtection="1">
      <protection locked="0"/>
    </xf>
    <xf numFmtId="0" fontId="6" fillId="0" borderId="0" xfId="7" applyFont="1" applyFill="1" applyAlignment="1" applyProtection="1">
      <alignment horizontal="center"/>
      <protection locked="0"/>
    </xf>
    <xf numFmtId="173" fontId="28" fillId="0" borderId="3" xfId="7" applyNumberFormat="1" applyFont="1" applyFill="1" applyBorder="1" applyAlignment="1" applyProtection="1">
      <alignment horizontal="center"/>
      <protection locked="0"/>
    </xf>
    <xf numFmtId="0" fontId="28" fillId="0" borderId="3" xfId="58" applyFont="1" applyFill="1" applyBorder="1" applyAlignment="1" applyProtection="1">
      <alignment horizontal="center"/>
      <protection locked="0"/>
    </xf>
    <xf numFmtId="0" fontId="23" fillId="0" borderId="64" xfId="58" applyFont="1" applyFill="1" applyBorder="1" applyAlignment="1" applyProtection="1">
      <alignment horizontal="center"/>
      <protection locked="0"/>
    </xf>
    <xf numFmtId="0" fontId="34" fillId="0" borderId="0" xfId="58" applyFont="1" applyFill="1" applyAlignment="1" applyProtection="1">
      <alignment horizontal="right"/>
      <protection locked="0"/>
    </xf>
    <xf numFmtId="0" fontId="41" fillId="0" borderId="0" xfId="7" applyFont="1" applyFill="1" applyBorder="1" applyAlignment="1" applyProtection="1">
      <alignment horizontal="center"/>
      <protection locked="0"/>
    </xf>
    <xf numFmtId="0" fontId="35" fillId="0" borderId="0" xfId="7" applyFont="1" applyFill="1" applyBorder="1" applyAlignment="1" applyProtection="1">
      <alignment horizontal="left" vertical="center"/>
      <protection locked="0"/>
    </xf>
    <xf numFmtId="0" fontId="35" fillId="0" borderId="15" xfId="7" applyFont="1" applyFill="1" applyBorder="1" applyAlignment="1" applyProtection="1">
      <alignment horizontal="center"/>
      <protection locked="0"/>
    </xf>
    <xf numFmtId="0" fontId="6" fillId="0" borderId="39" xfId="7" applyFont="1" applyFill="1" applyBorder="1" applyAlignment="1" applyProtection="1">
      <alignment horizontal="center" vertical="center" wrapText="1"/>
      <protection locked="0"/>
    </xf>
    <xf numFmtId="0" fontId="6" fillId="0" borderId="7" xfId="7" applyFont="1" applyFill="1" applyBorder="1" applyAlignment="1" applyProtection="1">
      <alignment horizontal="center" vertical="center" wrapText="1"/>
      <protection locked="0"/>
    </xf>
    <xf numFmtId="0" fontId="6" fillId="0" borderId="16" xfId="7"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6" fillId="0" borderId="0" xfId="0" applyFont="1" applyFill="1" applyBorder="1" applyAlignment="1" applyProtection="1">
      <alignment horizontal="center"/>
      <protection locked="0"/>
    </xf>
  </cellXfs>
  <cellStyles count="79">
    <cellStyle name="20% - Accent1" xfId="9" builtinId="30" customBuiltin="1"/>
    <cellStyle name="20% - Accent2" xfId="10" builtinId="34" customBuiltin="1"/>
    <cellStyle name="20% - Accent3" xfId="2" builtinId="38" customBuiltin="1"/>
    <cellStyle name="20% - Accent4" xfId="13" builtinId="42" customBuiltin="1"/>
    <cellStyle name="20% - Accent5" xfId="15" builtinId="46" customBuiltin="1"/>
    <cellStyle name="20% - Accent6" xfId="17" builtinId="50" customBuiltin="1"/>
    <cellStyle name="40% - Accent1" xfId="5" builtinId="31" customBuiltin="1"/>
    <cellStyle name="40% - Accent2" xfId="19" builtinId="35" customBuiltin="1"/>
    <cellStyle name="40% - Accent3" xfId="20" builtinId="39" customBuiltin="1"/>
    <cellStyle name="40% - Accent4" xfId="21" builtinId="43" customBuiltin="1"/>
    <cellStyle name="40% - Accent5" xfId="22" builtinId="47" customBuiltin="1"/>
    <cellStyle name="40% - Accent6" xfId="23" builtinId="51" customBuiltin="1"/>
    <cellStyle name="60% - Accent1" xfId="14" builtinId="32" customBuiltin="1"/>
    <cellStyle name="60% - Accent2" xfId="16" builtinId="36" customBuiltin="1"/>
    <cellStyle name="60% - Accent3" xfId="27" builtinId="40" customBuiltin="1"/>
    <cellStyle name="60% - Accent4" xfId="29" builtinId="44" customBuiltin="1"/>
    <cellStyle name="60% - Accent5" xfId="31" builtinId="48" customBuiltin="1"/>
    <cellStyle name="60% - Accent6" xfId="32" builtinId="52" customBuiltin="1"/>
    <cellStyle name="Accent1" xfId="33" builtinId="29" customBuiltin="1"/>
    <cellStyle name="Accent2" xfId="35" builtinId="33" customBuiltin="1"/>
    <cellStyle name="Accent3" xfId="36" builtinId="37" customBuiltin="1"/>
    <cellStyle name="Accent4" xfId="39" builtinId="41" customBuiltin="1"/>
    <cellStyle name="Accent5" xfId="40" builtinId="45" customBuiltin="1"/>
    <cellStyle name="Accent6" xfId="41" builtinId="49" customBuiltin="1"/>
    <cellStyle name="Bad" xfId="42" builtinId="27" customBuiltin="1"/>
    <cellStyle name="Calculation" xfId="8" builtinId="22" customBuiltin="1"/>
    <cellStyle name="ColLevel_0" xfId="4"/>
    <cellStyle name="Comma0" xfId="26"/>
    <cellStyle name="Currency0" xfId="30"/>
    <cellStyle name="Check Cell" xfId="46" builtinId="23" customBuiltin="1"/>
    <cellStyle name="Date" xfId="45"/>
    <cellStyle name="Explanatory Text" xfId="47" builtinId="53" customBuiltin="1"/>
    <cellStyle name="Fixed" xfId="34"/>
    <cellStyle name="Good" xfId="25" builtinId="26" customBuiltin="1"/>
    <cellStyle name="Header1" xfId="48"/>
    <cellStyle name="Header2" xfId="49"/>
    <cellStyle name="Heading 1" xfId="50" builtinId="16" customBuiltin="1"/>
    <cellStyle name="Heading 2" xfId="44" builtinId="17" customBuiltin="1"/>
    <cellStyle name="Heading 3" xfId="51" builtinId="18" customBuiltin="1"/>
    <cellStyle name="Heading 4" xfId="52" builtinId="19" customBuiltin="1"/>
    <cellStyle name="Hoa-Scholl" xfId="38"/>
    <cellStyle name="Input" xfId="53" builtinId="20" customBuiltin="1"/>
    <cellStyle name="Linked Cell" xfId="55" builtinId="24" customBuiltin="1"/>
    <cellStyle name="n" xfId="12"/>
    <cellStyle name="Neutral" xfId="56" builtinId="28" customBuiltin="1"/>
    <cellStyle name="Normal" xfId="0" builtinId="0"/>
    <cellStyle name="Normal_BANG DIEM HOC PHAN CAO DANG NIEN CHE" xfId="7"/>
    <cellStyle name="Normal_BANG DIEM HOC PHAN CD NIEN CHE" xfId="1"/>
    <cellStyle name="Normal_BANG DIEM HOC PHAN TCCN HK 01" xfId="58"/>
    <cellStyle name="Normal_BANG DIEM HOC PHAN TCCN HK 02" xfId="3"/>
    <cellStyle name="Normal_Chuyển Cô Đào DS.HS-SV THỰC HỌC 2013 -2014(tháng 6)" xfId="28"/>
    <cellStyle name="Normal_DS.HSSV THUC HỌC 2014-2015 ngay 31-10-2014" xfId="59"/>
    <cellStyle name="Normal_He so mon hoc HK1 2013-2014" xfId="6"/>
    <cellStyle name="Normal_MAU BANG DIEM TKHP TCCN - HK1_NH14-15" xfId="54"/>
    <cellStyle name="Note" xfId="43" builtinId="10" customBuiltin="1"/>
    <cellStyle name="Output" xfId="24" builtinId="21" customBuiltin="1"/>
    <cellStyle name="Title" xfId="18" builtinId="15" customBuiltin="1"/>
    <cellStyle name="Total" xfId="57" builtinId="25" customBuiltin="1"/>
    <cellStyle name="Warning Text" xfId="60" builtinId="11" customBuiltin="1"/>
    <cellStyle name=" [0.00]_ Att. 1- Cover" xfId="61"/>
    <cellStyle name="_ Att. 1- Cover" xfId="62"/>
    <cellStyle name="?_ Att. 1- Cover" xfId="63"/>
    <cellStyle name="똿뗦먛귟 [0.00]_PRODUCT DETAIL Q1" xfId="11"/>
    <cellStyle name="똿뗦먛귟_PRODUCT DETAIL Q1" xfId="64"/>
    <cellStyle name="믅됞 [0.00]_PRODUCT DETAIL Q1" xfId="65"/>
    <cellStyle name="믅됞_PRODUCT DETAIL Q1" xfId="66"/>
    <cellStyle name="백분율_95" xfId="67"/>
    <cellStyle name="뷭?_BOOKSHIP" xfId="68"/>
    <cellStyle name="콤마 [0]_1202" xfId="69"/>
    <cellStyle name="콤마_1202" xfId="70"/>
    <cellStyle name="통화 [0]_1202" xfId="71"/>
    <cellStyle name="통화_1202" xfId="72"/>
    <cellStyle name="표준_(정보부문)월별인원계획" xfId="73"/>
    <cellStyle name="一般_99Q3647-ALL-CAS2" xfId="74"/>
    <cellStyle name="千分位[0]_Book1" xfId="75"/>
    <cellStyle name="千分位_99Q3647-ALL-CAS2" xfId="76"/>
    <cellStyle name="貨幣 [0]_Book1" xfId="37"/>
    <cellStyle name="貨幣[0]_BRE" xfId="77"/>
    <cellStyle name="貨幣_Book1" xfId="78"/>
  </cellStyles>
  <dxfs count="46">
    <dxf>
      <fill>
        <patternFill patternType="solid">
          <bgColor indexed="41"/>
        </patternFill>
      </fill>
    </dxf>
    <dxf>
      <fill>
        <patternFill patternType="solid">
          <bgColor indexed="42"/>
        </patternFill>
      </fill>
    </dxf>
    <dxf>
      <fill>
        <patternFill patternType="solid">
          <bgColor indexed="41"/>
        </patternFill>
      </fill>
    </dxf>
    <dxf>
      <fill>
        <patternFill patternType="solid">
          <bgColor indexed="42"/>
        </patternFill>
      </fill>
    </dxf>
    <dxf>
      <fill>
        <patternFill patternType="solid">
          <bgColor indexed="41"/>
        </patternFill>
      </fill>
    </dxf>
    <dxf>
      <fill>
        <patternFill patternType="solid">
          <bgColor indexed="42"/>
        </patternFill>
      </fill>
    </dxf>
    <dxf>
      <fill>
        <patternFill patternType="solid">
          <bgColor indexed="45"/>
        </patternFill>
      </fill>
    </dxf>
    <dxf>
      <fill>
        <patternFill patternType="solid">
          <bgColor indexed="45"/>
        </patternFill>
      </fill>
    </dxf>
    <dxf>
      <fill>
        <patternFill patternType="solid">
          <bgColor indexed="45"/>
        </patternFill>
      </fill>
    </dxf>
    <dxf>
      <fill>
        <patternFill patternType="solid">
          <bgColor indexed="41"/>
        </patternFill>
      </fill>
    </dxf>
    <dxf>
      <fill>
        <patternFill patternType="solid">
          <bgColor indexed="42"/>
        </patternFill>
      </fill>
    </dxf>
    <dxf>
      <fill>
        <patternFill patternType="solid">
          <bgColor indexed="45"/>
        </patternFill>
      </fill>
    </dxf>
    <dxf>
      <fill>
        <patternFill patternType="solid">
          <bgColor indexed="41"/>
        </patternFill>
      </fill>
    </dxf>
    <dxf>
      <fill>
        <patternFill patternType="solid">
          <bgColor indexed="42"/>
        </patternFill>
      </fill>
    </dxf>
    <dxf>
      <fill>
        <patternFill patternType="solid">
          <bgColor indexed="45"/>
        </patternFill>
      </fill>
    </dxf>
    <dxf>
      <fill>
        <patternFill patternType="solid">
          <bgColor indexed="41"/>
        </patternFill>
      </fill>
    </dxf>
    <dxf>
      <fill>
        <patternFill patternType="solid">
          <bgColor indexed="42"/>
        </patternFill>
      </fill>
    </dxf>
    <dxf>
      <font>
        <b/>
        <i val="0"/>
        <condense val="0"/>
        <extend val="0"/>
      </font>
      <fill>
        <patternFill patternType="solid">
          <bgColor indexed="42"/>
        </patternFill>
      </fill>
    </dxf>
    <dxf>
      <fill>
        <patternFill patternType="solid">
          <bgColor indexed="41"/>
        </patternFill>
      </fill>
    </dxf>
    <dxf>
      <fill>
        <patternFill patternType="solid">
          <bgColor indexed="42"/>
        </patternFill>
      </fill>
    </dxf>
    <dxf>
      <fill>
        <patternFill patternType="solid">
          <bgColor indexed="41"/>
        </patternFill>
      </fill>
    </dxf>
    <dxf>
      <fill>
        <patternFill patternType="solid">
          <bgColor indexed="42"/>
        </patternFill>
      </fill>
    </dxf>
    <dxf>
      <fill>
        <patternFill patternType="solid">
          <bgColor indexed="41"/>
        </patternFill>
      </fill>
    </dxf>
    <dxf>
      <fill>
        <patternFill patternType="solid">
          <bgColor indexed="42"/>
        </patternFill>
      </fill>
    </dxf>
    <dxf>
      <fill>
        <patternFill patternType="solid">
          <bgColor indexed="41"/>
        </patternFill>
      </fill>
    </dxf>
    <dxf>
      <fill>
        <patternFill patternType="solid">
          <bgColor indexed="42"/>
        </patternFill>
      </fill>
    </dxf>
    <dxf>
      <fill>
        <patternFill patternType="solid">
          <bgColor indexed="45"/>
        </patternFill>
      </fill>
    </dxf>
    <dxf>
      <fill>
        <patternFill patternType="solid">
          <bgColor indexed="41"/>
        </patternFill>
      </fill>
    </dxf>
    <dxf>
      <fill>
        <patternFill patternType="solid">
          <bgColor indexed="42"/>
        </patternFill>
      </fill>
    </dxf>
    <dxf>
      <fill>
        <patternFill patternType="solid">
          <bgColor indexed="45"/>
        </patternFill>
      </fill>
    </dxf>
    <dxf>
      <fill>
        <patternFill patternType="solid">
          <bgColor indexed="41"/>
        </patternFill>
      </fill>
    </dxf>
    <dxf>
      <fill>
        <patternFill patternType="solid">
          <bgColor indexed="42"/>
        </patternFill>
      </fill>
    </dxf>
    <dxf>
      <fill>
        <patternFill patternType="solid">
          <bgColor indexed="45"/>
        </patternFill>
      </fill>
    </dxf>
    <dxf>
      <fill>
        <patternFill patternType="solid">
          <bgColor indexed="41"/>
        </patternFill>
      </fill>
    </dxf>
    <dxf>
      <fill>
        <patternFill patternType="solid">
          <bgColor indexed="42"/>
        </patternFill>
      </fill>
    </dxf>
    <dxf>
      <fill>
        <patternFill patternType="solid">
          <bgColor indexed="45"/>
        </patternFill>
      </fill>
    </dxf>
    <dxf>
      <fill>
        <patternFill patternType="solid">
          <bgColor indexed="42"/>
        </patternFill>
      </fill>
    </dxf>
    <dxf>
      <fill>
        <patternFill patternType="solid">
          <bgColor indexed="41"/>
        </patternFill>
      </fill>
    </dxf>
    <dxf>
      <fill>
        <patternFill patternType="solid">
          <bgColor indexed="45"/>
        </patternFill>
      </fill>
    </dxf>
    <dxf>
      <fill>
        <patternFill patternType="solid">
          <bgColor indexed="42"/>
        </patternFill>
      </fill>
    </dxf>
    <dxf>
      <fill>
        <patternFill patternType="solid">
          <bgColor indexed="41"/>
        </patternFill>
      </fill>
    </dxf>
    <dxf>
      <fill>
        <patternFill patternType="solid">
          <bgColor indexed="42"/>
        </patternFill>
      </fill>
    </dxf>
    <dxf>
      <fill>
        <patternFill patternType="solid">
          <bgColor indexed="47"/>
        </patternFill>
      </fill>
    </dxf>
    <dxf>
      <fill>
        <patternFill patternType="solid">
          <bgColor indexed="42"/>
        </patternFill>
      </fill>
    </dxf>
    <dxf>
      <fill>
        <patternFill patternType="solid">
          <bgColor indexed="45"/>
        </patternFill>
      </fill>
    </dxf>
    <dxf>
      <fill>
        <patternFill patternType="solid">
          <bgColor indexed="41"/>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33"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externalLink" Target="externalLinks/externalLink9.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5.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4.xml"/><Relationship Id="rId30" Type="http://schemas.openxmlformats.org/officeDocument/2006/relationships/externalLink" Target="externalLinks/externalLink7.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082" name="Line 1"/>
        <xdr:cNvSpPr>
          <a:spLocks noChangeShapeType="1"/>
        </xdr:cNvSpPr>
      </xdr:nvSpPr>
      <xdr:spPr bwMode="auto">
        <a:xfrm>
          <a:off x="0" y="0"/>
          <a:ext cx="0" cy="0"/>
        </a:xfrm>
        <a:prstGeom prst="line">
          <a:avLst/>
        </a:prstGeom>
        <a:noFill/>
        <a:ln w="9525" cmpd="sng">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2083" name="Line 2"/>
        <xdr:cNvSpPr>
          <a:spLocks noChangeShapeType="1"/>
        </xdr:cNvSpPr>
      </xdr:nvSpPr>
      <xdr:spPr bwMode="auto">
        <a:xfrm>
          <a:off x="0" y="0"/>
          <a:ext cx="0" cy="0"/>
        </a:xfrm>
        <a:prstGeom prst="line">
          <a:avLst/>
        </a:prstGeom>
        <a:noFill/>
        <a:ln w="9525" cmpd="sng">
          <a:solidFill>
            <a:srgbClr val="000000"/>
          </a:solidFill>
          <a:round/>
          <a:headEnd/>
          <a:tailEnd/>
        </a:ln>
      </xdr:spPr>
    </xdr:sp>
    <xdr:clientData/>
  </xdr:twoCellAnchor>
  <xdr:twoCellAnchor>
    <xdr:from>
      <xdr:col>0</xdr:col>
      <xdr:colOff>0</xdr:colOff>
      <xdr:row>65</xdr:row>
      <xdr:rowOff>190500</xdr:rowOff>
    </xdr:from>
    <xdr:to>
      <xdr:col>0</xdr:col>
      <xdr:colOff>0</xdr:colOff>
      <xdr:row>65</xdr:row>
      <xdr:rowOff>190500</xdr:rowOff>
    </xdr:to>
    <xdr:sp macro="" textlink="">
      <xdr:nvSpPr>
        <xdr:cNvPr id="2084" name="Line 3"/>
        <xdr:cNvSpPr>
          <a:spLocks noChangeShapeType="1"/>
        </xdr:cNvSpPr>
      </xdr:nvSpPr>
      <xdr:spPr bwMode="auto">
        <a:xfrm>
          <a:off x="0" y="12573000"/>
          <a:ext cx="0" cy="0"/>
        </a:xfrm>
        <a:prstGeom prst="line">
          <a:avLst/>
        </a:prstGeom>
        <a:noFill/>
        <a:ln w="9525" cmpd="sng">
          <a:solidFill>
            <a:srgbClr val="000000"/>
          </a:solidFill>
          <a:round/>
          <a:headEnd/>
          <a:tailEnd/>
        </a:ln>
      </xdr:spPr>
    </xdr:sp>
    <xdr:clientData/>
  </xdr:twoCellAnchor>
  <xdr:twoCellAnchor>
    <xdr:from>
      <xdr:col>0</xdr:col>
      <xdr:colOff>0</xdr:colOff>
      <xdr:row>65</xdr:row>
      <xdr:rowOff>190500</xdr:rowOff>
    </xdr:from>
    <xdr:to>
      <xdr:col>0</xdr:col>
      <xdr:colOff>0</xdr:colOff>
      <xdr:row>65</xdr:row>
      <xdr:rowOff>190500</xdr:rowOff>
    </xdr:to>
    <xdr:sp macro="" textlink="">
      <xdr:nvSpPr>
        <xdr:cNvPr id="2085" name="Line 4"/>
        <xdr:cNvSpPr>
          <a:spLocks noChangeShapeType="1"/>
        </xdr:cNvSpPr>
      </xdr:nvSpPr>
      <xdr:spPr bwMode="auto">
        <a:xfrm>
          <a:off x="0" y="12573000"/>
          <a:ext cx="0" cy="0"/>
        </a:xfrm>
        <a:prstGeom prst="line">
          <a:avLst/>
        </a:prstGeom>
        <a:noFill/>
        <a:ln w="9525" cmpd="sng">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371475</xdr:colOff>
      <xdr:row>114</xdr:row>
      <xdr:rowOff>200025</xdr:rowOff>
    </xdr:from>
    <xdr:to>
      <xdr:col>3</xdr:col>
      <xdr:colOff>1390650</xdr:colOff>
      <xdr:row>114</xdr:row>
      <xdr:rowOff>200025</xdr:rowOff>
    </xdr:to>
    <xdr:sp macro="" textlink="">
      <xdr:nvSpPr>
        <xdr:cNvPr id="3093" name="Line 1"/>
        <xdr:cNvSpPr>
          <a:spLocks noChangeShapeType="1"/>
        </xdr:cNvSpPr>
      </xdr:nvSpPr>
      <xdr:spPr bwMode="auto">
        <a:xfrm>
          <a:off x="628650" y="23974425"/>
          <a:ext cx="3514725" cy="0"/>
        </a:xfrm>
        <a:prstGeom prst="line">
          <a:avLst/>
        </a:prstGeom>
        <a:noFill/>
        <a:ln w="9525" cmpd="sng">
          <a:solidFill>
            <a:srgbClr val="000000"/>
          </a:solidFill>
          <a:round/>
          <a:headEnd/>
          <a:tailEnd/>
        </a:ln>
      </xdr:spPr>
    </xdr:sp>
    <xdr:clientData/>
  </xdr:twoCellAnchor>
  <xdr:twoCellAnchor>
    <xdr:from>
      <xdr:col>6</xdr:col>
      <xdr:colOff>304800</xdr:colOff>
      <xdr:row>114</xdr:row>
      <xdr:rowOff>200025</xdr:rowOff>
    </xdr:from>
    <xdr:to>
      <xdr:col>8</xdr:col>
      <xdr:colOff>400050</xdr:colOff>
      <xdr:row>114</xdr:row>
      <xdr:rowOff>200025</xdr:rowOff>
    </xdr:to>
    <xdr:sp macro="" textlink="">
      <xdr:nvSpPr>
        <xdr:cNvPr id="3094" name="Line 2"/>
        <xdr:cNvSpPr>
          <a:spLocks noChangeShapeType="1"/>
        </xdr:cNvSpPr>
      </xdr:nvSpPr>
      <xdr:spPr bwMode="auto">
        <a:xfrm>
          <a:off x="8143875" y="23974425"/>
          <a:ext cx="1571625" cy="0"/>
        </a:xfrm>
        <a:prstGeom prst="line">
          <a:avLst/>
        </a:prstGeom>
        <a:noFill/>
        <a:ln w="9525" cmpd="sng">
          <a:solidFill>
            <a:srgbClr val="000000"/>
          </a:solidFill>
          <a:round/>
          <a:headEnd/>
          <a:tailEnd/>
        </a:ln>
      </xdr:spPr>
    </xdr:sp>
    <xdr:clientData/>
  </xdr:twoCellAnchor>
  <xdr:twoCellAnchor>
    <xdr:from>
      <xdr:col>1</xdr:col>
      <xdr:colOff>447675</xdr:colOff>
      <xdr:row>0</xdr:row>
      <xdr:rowOff>0</xdr:rowOff>
    </xdr:from>
    <xdr:to>
      <xdr:col>3</xdr:col>
      <xdr:colOff>1352550</xdr:colOff>
      <xdr:row>0</xdr:row>
      <xdr:rowOff>0</xdr:rowOff>
    </xdr:to>
    <xdr:sp macro="" textlink="">
      <xdr:nvSpPr>
        <xdr:cNvPr id="3095" name="Line 3"/>
        <xdr:cNvSpPr>
          <a:spLocks noChangeShapeType="1"/>
        </xdr:cNvSpPr>
      </xdr:nvSpPr>
      <xdr:spPr bwMode="auto">
        <a:xfrm>
          <a:off x="704850" y="0"/>
          <a:ext cx="3400425" cy="0"/>
        </a:xfrm>
        <a:prstGeom prst="line">
          <a:avLst/>
        </a:prstGeom>
        <a:noFill/>
        <a:ln w="9525" cmpd="sng">
          <a:solidFill>
            <a:srgbClr val="000000"/>
          </a:solidFill>
          <a:round/>
          <a:headEnd/>
          <a:tailEnd/>
        </a:ln>
      </xdr:spPr>
    </xdr:sp>
    <xdr:clientData/>
  </xdr:twoCellAnchor>
  <xdr:twoCellAnchor>
    <xdr:from>
      <xdr:col>6</xdr:col>
      <xdr:colOff>295275</xdr:colOff>
      <xdr:row>0</xdr:row>
      <xdr:rowOff>0</xdr:rowOff>
    </xdr:from>
    <xdr:to>
      <xdr:col>8</xdr:col>
      <xdr:colOff>323850</xdr:colOff>
      <xdr:row>0</xdr:row>
      <xdr:rowOff>0</xdr:rowOff>
    </xdr:to>
    <xdr:sp macro="" textlink="">
      <xdr:nvSpPr>
        <xdr:cNvPr id="3096" name="Line 4"/>
        <xdr:cNvSpPr>
          <a:spLocks noChangeShapeType="1"/>
        </xdr:cNvSpPr>
      </xdr:nvSpPr>
      <xdr:spPr bwMode="auto">
        <a:xfrm>
          <a:off x="8134350" y="0"/>
          <a:ext cx="1504950" cy="0"/>
        </a:xfrm>
        <a:prstGeom prst="line">
          <a:avLst/>
        </a:prstGeom>
        <a:noFill/>
        <a:ln w="9525" cmpd="sng">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OCUMENT\DAUTHAU\Dungquat\GOI3\DUNGQUAT-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ung%20Quat\Nhom%20GC\New%20Folder\My%20Documents\3533\99Q\99Q3657\99Q3299(REV.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Dung%20Quat\Nhom%20GC\New%20Folder\My%20Documents\3533\96Q\96q2588\PANE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CS3408\Standard\RPT.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OQ FORM FOR INQUIRY"/>
      <sheetName val="FORM OF PROPOSAL RFP-003"/>
      <sheetName val="__-BLDG"/>
      <sheetName val="_______-BLDG"/>
      <sheetName val="??-BLDG"/>
      <sheetName val="???????-BLDG"/>
    </sheetNames>
    <sheetDataSet>
      <sheetData sheetId="0"/>
      <sheetData sheetId="1"/>
      <sheetData sheetId="2" refreshError="1"/>
      <sheetData sheetId="3" refreshError="1"/>
      <sheetData sheetId="4"/>
      <sheetData sheetId="5"/>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s>
    <sheetDataSet>
      <sheetData sheetId="0"/>
      <sheetData sheetId="1"/>
      <sheetData sheetId="2"/>
      <sheetData sheetId="3"/>
      <sheetData sheetId="4"/>
      <sheetData sheetId="5"/>
      <sheetData sheetId="6"/>
      <sheetData sheetId="7"/>
      <sheetData sheetId="8"/>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refersTo="#REF!"/>
      <definedName name="DataSort" refersTo="#REF!"/>
      <definedName name="GoBack" refersTo="#REF!" sheetId="1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enableFormatConditionsCalculation="0">
    <tabColor indexed="40"/>
  </sheetPr>
  <dimension ref="A1:D15"/>
  <sheetViews>
    <sheetView topLeftCell="B11" workbookViewId="0">
      <selection activeCell="C17" sqref="C17"/>
    </sheetView>
  </sheetViews>
  <sheetFormatPr defaultRowHeight="18"/>
  <cols>
    <col min="1" max="1" width="8.140625" style="220" bestFit="1" customWidth="1"/>
    <col min="2" max="2" width="33.140625" style="220" customWidth="1"/>
    <col min="3" max="3" width="80.140625" style="220" customWidth="1"/>
    <col min="4" max="4" width="15" style="115" bestFit="1" customWidth="1"/>
    <col min="5" max="5" width="9.140625" style="220" bestFit="1"/>
    <col min="6" max="16384" width="9.140625" style="220"/>
  </cols>
  <sheetData>
    <row r="1" spans="1:4" ht="26.25">
      <c r="A1" s="310" t="s">
        <v>0</v>
      </c>
      <c r="B1" s="310"/>
      <c r="C1" s="310"/>
    </row>
    <row r="2" spans="1:4" ht="20.25">
      <c r="A2" s="311" t="s">
        <v>1</v>
      </c>
      <c r="B2" s="311"/>
      <c r="C2" s="311"/>
    </row>
    <row r="3" spans="1:4" s="221" customFormat="1" ht="23.25">
      <c r="A3" s="116" t="s">
        <v>2</v>
      </c>
      <c r="B3" s="116" t="s">
        <v>3</v>
      </c>
      <c r="C3" s="117" t="s">
        <v>4</v>
      </c>
      <c r="D3" s="116" t="s">
        <v>5</v>
      </c>
    </row>
    <row r="4" spans="1:4" ht="33">
      <c r="A4" s="118">
        <v>1</v>
      </c>
      <c r="B4" s="119" t="s">
        <v>6</v>
      </c>
      <c r="C4" s="120" t="s">
        <v>7</v>
      </c>
      <c r="D4" s="307" t="s">
        <v>8</v>
      </c>
    </row>
    <row r="5" spans="1:4">
      <c r="A5" s="316">
        <v>2</v>
      </c>
      <c r="B5" s="318" t="s">
        <v>9</v>
      </c>
      <c r="C5" s="120" t="s">
        <v>10</v>
      </c>
      <c r="D5" s="308"/>
    </row>
    <row r="6" spans="1:4" ht="33">
      <c r="A6" s="316"/>
      <c r="B6" s="318"/>
      <c r="C6" s="121" t="s">
        <v>11</v>
      </c>
      <c r="D6" s="308"/>
    </row>
    <row r="7" spans="1:4" ht="49.5">
      <c r="A7" s="118">
        <v>3</v>
      </c>
      <c r="B7" s="119" t="s">
        <v>12</v>
      </c>
      <c r="C7" s="121" t="s">
        <v>13</v>
      </c>
      <c r="D7" s="307" t="s">
        <v>14</v>
      </c>
    </row>
    <row r="8" spans="1:4" ht="18" customHeight="1">
      <c r="A8" s="307">
        <v>4</v>
      </c>
      <c r="B8" s="319" t="s">
        <v>15</v>
      </c>
      <c r="C8" s="120" t="s">
        <v>16</v>
      </c>
      <c r="D8" s="308"/>
    </row>
    <row r="9" spans="1:4" ht="49.5">
      <c r="A9" s="308"/>
      <c r="B9" s="320"/>
      <c r="C9" s="121" t="s">
        <v>17</v>
      </c>
      <c r="D9" s="308"/>
    </row>
    <row r="10" spans="1:4" ht="33">
      <c r="A10" s="308"/>
      <c r="B10" s="320"/>
      <c r="C10" s="121" t="s">
        <v>18</v>
      </c>
      <c r="D10" s="309"/>
    </row>
    <row r="11" spans="1:4" ht="49.5">
      <c r="A11" s="309"/>
      <c r="B11" s="321"/>
      <c r="C11" s="121" t="s">
        <v>19</v>
      </c>
      <c r="D11" s="307" t="s">
        <v>8</v>
      </c>
    </row>
    <row r="12" spans="1:4" ht="33">
      <c r="A12" s="317">
        <v>5</v>
      </c>
      <c r="B12" s="119" t="s">
        <v>9</v>
      </c>
      <c r="C12" s="120" t="s">
        <v>20</v>
      </c>
      <c r="D12" s="308"/>
    </row>
    <row r="13" spans="1:4" s="222" customFormat="1" ht="73.5" customHeight="1">
      <c r="A13" s="317"/>
      <c r="B13" s="312" t="s">
        <v>21</v>
      </c>
      <c r="C13" s="312"/>
      <c r="D13" s="308"/>
    </row>
    <row r="14" spans="1:4" s="222" customFormat="1" ht="72" customHeight="1">
      <c r="A14" s="317"/>
      <c r="B14" s="313" t="s">
        <v>22</v>
      </c>
      <c r="C14" s="314"/>
      <c r="D14" s="308"/>
    </row>
    <row r="15" spans="1:4" s="222" customFormat="1" ht="54" customHeight="1">
      <c r="A15" s="317"/>
      <c r="B15" s="315" t="s">
        <v>23</v>
      </c>
      <c r="C15" s="315"/>
      <c r="D15" s="309"/>
    </row>
  </sheetData>
  <sheetProtection sheet="1" objects="1" scenarios="1"/>
  <mergeCells count="13">
    <mergeCell ref="D4:D6"/>
    <mergeCell ref="D7:D10"/>
    <mergeCell ref="D11:D15"/>
    <mergeCell ref="A1:C1"/>
    <mergeCell ref="A2:C2"/>
    <mergeCell ref="B13:C13"/>
    <mergeCell ref="B14:C14"/>
    <mergeCell ref="B15:C15"/>
    <mergeCell ref="A5:A6"/>
    <mergeCell ref="A8:A11"/>
    <mergeCell ref="A12:A15"/>
    <mergeCell ref="B5:B6"/>
    <mergeCell ref="B8:B11"/>
  </mergeCells>
  <pageMargins left="0.75" right="0.75" top="1" bottom="1" header="0.5" footer="0.5"/>
  <pageSetup paperSize="9" firstPageNumber="4294963191" orientation="portrait"/>
  <headerFooter alignWithMargins="0"/>
</worksheet>
</file>

<file path=xl/worksheets/sheet2.xml><?xml version="1.0" encoding="utf-8"?>
<worksheet xmlns="http://schemas.openxmlformats.org/spreadsheetml/2006/main" xmlns:r="http://schemas.openxmlformats.org/officeDocument/2006/relationships">
  <dimension ref="A1:M1104"/>
  <sheetViews>
    <sheetView workbookViewId="0">
      <pane ySplit="1" topLeftCell="A54" activePane="bottomLeft" state="frozen"/>
      <selection pane="bottomLeft" activeCell="H40" sqref="H40:H68"/>
    </sheetView>
  </sheetViews>
  <sheetFormatPr defaultRowHeight="15"/>
  <cols>
    <col min="1" max="1" width="9.85546875" style="279" bestFit="1" customWidth="1"/>
    <col min="2" max="2" width="12" style="280" bestFit="1" customWidth="1"/>
    <col min="3" max="3" width="19.140625" style="281" bestFit="1" customWidth="1"/>
    <col min="4" max="4" width="7.85546875" style="282" bestFit="1" customWidth="1"/>
    <col min="5" max="5" width="15" style="279" bestFit="1" customWidth="1"/>
    <col min="6" max="6" width="9.7109375" style="279" bestFit="1" customWidth="1"/>
    <col min="7" max="7" width="4.5703125" style="280" bestFit="1" customWidth="1"/>
    <col min="8" max="8" width="3.140625" style="280" bestFit="1" customWidth="1"/>
    <col min="9" max="9" width="34.140625" style="280" bestFit="1" customWidth="1"/>
    <col min="10" max="10" width="3" style="1" hidden="1" customWidth="1"/>
    <col min="11" max="11" width="3" style="236" bestFit="1" customWidth="1"/>
    <col min="12" max="13" width="4" style="236" bestFit="1" customWidth="1"/>
    <col min="14" max="14" width="9.140625" style="242" bestFit="1"/>
    <col min="15" max="16384" width="9.140625" style="242"/>
  </cols>
  <sheetData>
    <row r="1" spans="1:13">
      <c r="A1" s="257" t="s">
        <v>2</v>
      </c>
      <c r="B1" s="257" t="s">
        <v>24</v>
      </c>
      <c r="C1" s="258" t="s">
        <v>25</v>
      </c>
      <c r="D1" s="259" t="s">
        <v>26</v>
      </c>
      <c r="E1" s="257" t="s">
        <v>27</v>
      </c>
      <c r="F1" s="257" t="s">
        <v>28</v>
      </c>
      <c r="G1" s="235" t="s">
        <v>29</v>
      </c>
      <c r="H1" s="235" t="s">
        <v>30</v>
      </c>
      <c r="I1" s="260" t="s">
        <v>31</v>
      </c>
      <c r="K1" s="236">
        <f>MAX(A:A)</f>
        <v>29</v>
      </c>
      <c r="L1" s="236">
        <f>COUNTIF(J:J,"13")</f>
        <v>217</v>
      </c>
      <c r="M1" s="236">
        <f>COUNTIF(J:J,"14")</f>
        <v>0</v>
      </c>
    </row>
    <row r="2" spans="1:13" s="243" customFormat="1">
      <c r="A2" s="261">
        <v>1</v>
      </c>
      <c r="B2" s="261" t="s">
        <v>32</v>
      </c>
      <c r="C2" s="262" t="s">
        <v>33</v>
      </c>
      <c r="D2" s="259" t="s">
        <v>34</v>
      </c>
      <c r="E2" s="261" t="s">
        <v>35</v>
      </c>
      <c r="F2" s="261" t="s">
        <v>36</v>
      </c>
      <c r="G2" s="261" t="s">
        <v>37</v>
      </c>
      <c r="H2" s="261" t="s">
        <v>38</v>
      </c>
      <c r="I2" s="237"/>
      <c r="J2" s="1" t="str">
        <f>LEFT(F2,2)</f>
        <v>13</v>
      </c>
      <c r="K2" s="236"/>
      <c r="L2" s="236"/>
      <c r="M2" s="236"/>
    </row>
    <row r="3" spans="1:13" s="243" customFormat="1">
      <c r="A3" s="261">
        <v>2</v>
      </c>
      <c r="B3" s="261" t="s">
        <v>39</v>
      </c>
      <c r="C3" s="262" t="s">
        <v>40</v>
      </c>
      <c r="D3" s="259" t="s">
        <v>41</v>
      </c>
      <c r="E3" s="261" t="s">
        <v>42</v>
      </c>
      <c r="F3" s="261" t="s">
        <v>36</v>
      </c>
      <c r="G3" s="261" t="s">
        <v>37</v>
      </c>
      <c r="H3" s="261" t="s">
        <v>38</v>
      </c>
      <c r="I3" s="237"/>
      <c r="J3" s="1" t="str">
        <f t="shared" ref="J3:J66" si="0">LEFT(F3,2)</f>
        <v>13</v>
      </c>
      <c r="K3" s="236"/>
      <c r="L3" s="236"/>
      <c r="M3" s="236"/>
    </row>
    <row r="4" spans="1:13" s="243" customFormat="1">
      <c r="A4" s="261">
        <v>3</v>
      </c>
      <c r="B4" s="261" t="s">
        <v>43</v>
      </c>
      <c r="C4" s="262" t="s">
        <v>44</v>
      </c>
      <c r="D4" s="259" t="s">
        <v>45</v>
      </c>
      <c r="E4" s="261" t="s">
        <v>46</v>
      </c>
      <c r="F4" s="261" t="s">
        <v>36</v>
      </c>
      <c r="G4" s="261" t="s">
        <v>37</v>
      </c>
      <c r="H4" s="261" t="s">
        <v>38</v>
      </c>
      <c r="I4" s="238"/>
      <c r="J4" s="1" t="str">
        <f t="shared" si="0"/>
        <v>13</v>
      </c>
      <c r="K4" s="236"/>
      <c r="L4" s="236"/>
      <c r="M4" s="236"/>
    </row>
    <row r="5" spans="1:13" s="243" customFormat="1">
      <c r="A5" s="261">
        <v>4</v>
      </c>
      <c r="B5" s="261" t="s">
        <v>47</v>
      </c>
      <c r="C5" s="262" t="s">
        <v>48</v>
      </c>
      <c r="D5" s="259" t="s">
        <v>49</v>
      </c>
      <c r="E5" s="261" t="s">
        <v>50</v>
      </c>
      <c r="F5" s="261" t="s">
        <v>36</v>
      </c>
      <c r="G5" s="261" t="s">
        <v>37</v>
      </c>
      <c r="H5" s="261" t="s">
        <v>38</v>
      </c>
      <c r="I5" s="237"/>
      <c r="J5" s="1" t="str">
        <f t="shared" si="0"/>
        <v>13</v>
      </c>
      <c r="K5" s="236"/>
      <c r="L5" s="236"/>
      <c r="M5" s="236"/>
    </row>
    <row r="6" spans="1:13" s="243" customFormat="1">
      <c r="A6" s="261">
        <v>5</v>
      </c>
      <c r="B6" s="261" t="s">
        <v>51</v>
      </c>
      <c r="C6" s="262" t="s">
        <v>52</v>
      </c>
      <c r="D6" s="259" t="s">
        <v>53</v>
      </c>
      <c r="E6" s="261" t="s">
        <v>54</v>
      </c>
      <c r="F6" s="261" t="s">
        <v>36</v>
      </c>
      <c r="G6" s="263" t="s">
        <v>55</v>
      </c>
      <c r="H6" s="261" t="s">
        <v>56</v>
      </c>
      <c r="I6" s="238"/>
      <c r="J6" s="1" t="str">
        <f t="shared" si="0"/>
        <v>13</v>
      </c>
      <c r="K6" s="236"/>
      <c r="L6" s="236"/>
      <c r="M6" s="236"/>
    </row>
    <row r="7" spans="1:13" s="243" customFormat="1">
      <c r="A7" s="261">
        <v>6</v>
      </c>
      <c r="B7" s="264" t="s">
        <v>57</v>
      </c>
      <c r="C7" s="265" t="s">
        <v>58</v>
      </c>
      <c r="D7" s="266" t="s">
        <v>59</v>
      </c>
      <c r="E7" s="264" t="s">
        <v>60</v>
      </c>
      <c r="F7" s="264" t="s">
        <v>36</v>
      </c>
      <c r="G7" s="264" t="s">
        <v>37</v>
      </c>
      <c r="H7" s="264" t="s">
        <v>38</v>
      </c>
      <c r="I7" s="240"/>
      <c r="J7" s="1" t="str">
        <f t="shared" si="0"/>
        <v>13</v>
      </c>
      <c r="K7" s="236"/>
      <c r="L7" s="236"/>
      <c r="M7" s="236"/>
    </row>
    <row r="8" spans="1:13" s="243" customFormat="1">
      <c r="A8" s="261">
        <v>7</v>
      </c>
      <c r="B8" s="261" t="s">
        <v>61</v>
      </c>
      <c r="C8" s="262" t="s">
        <v>62</v>
      </c>
      <c r="D8" s="259" t="s">
        <v>63</v>
      </c>
      <c r="E8" s="261" t="s">
        <v>64</v>
      </c>
      <c r="F8" s="261" t="s">
        <v>36</v>
      </c>
      <c r="G8" s="261" t="s">
        <v>37</v>
      </c>
      <c r="H8" s="261" t="s">
        <v>38</v>
      </c>
      <c r="I8" s="237"/>
      <c r="J8" s="1" t="str">
        <f t="shared" si="0"/>
        <v>13</v>
      </c>
      <c r="K8" s="236"/>
      <c r="L8" s="236"/>
      <c r="M8" s="236"/>
    </row>
    <row r="9" spans="1:13" s="243" customFormat="1">
      <c r="A9" s="261">
        <v>8</v>
      </c>
      <c r="B9" s="261" t="s">
        <v>65</v>
      </c>
      <c r="C9" s="262" t="s">
        <v>66</v>
      </c>
      <c r="D9" s="259" t="s">
        <v>67</v>
      </c>
      <c r="E9" s="261" t="s">
        <v>68</v>
      </c>
      <c r="F9" s="261" t="s">
        <v>36</v>
      </c>
      <c r="G9" s="263" t="s">
        <v>69</v>
      </c>
      <c r="H9" s="261" t="s">
        <v>38</v>
      </c>
      <c r="I9" s="241"/>
      <c r="J9" s="1" t="str">
        <f t="shared" si="0"/>
        <v>13</v>
      </c>
      <c r="K9" s="236"/>
      <c r="L9" s="236"/>
      <c r="M9" s="236"/>
    </row>
    <row r="10" spans="1:13" s="243" customFormat="1">
      <c r="A10" s="261">
        <v>9</v>
      </c>
      <c r="B10" s="261" t="s">
        <v>70</v>
      </c>
      <c r="C10" s="262" t="s">
        <v>71</v>
      </c>
      <c r="D10" s="259" t="s">
        <v>72</v>
      </c>
      <c r="E10" s="261" t="s">
        <v>73</v>
      </c>
      <c r="F10" s="261" t="s">
        <v>36</v>
      </c>
      <c r="G10" s="261" t="s">
        <v>37</v>
      </c>
      <c r="H10" s="261" t="s">
        <v>56</v>
      </c>
      <c r="I10" s="240"/>
      <c r="J10" s="1" t="str">
        <f t="shared" si="0"/>
        <v>13</v>
      </c>
      <c r="K10" s="236"/>
      <c r="L10" s="236"/>
      <c r="M10" s="236"/>
    </row>
    <row r="11" spans="1:13" s="243" customFormat="1">
      <c r="A11" s="261">
        <v>10</v>
      </c>
      <c r="B11" s="261" t="s">
        <v>74</v>
      </c>
      <c r="C11" s="262" t="s">
        <v>75</v>
      </c>
      <c r="D11" s="259" t="s">
        <v>76</v>
      </c>
      <c r="E11" s="261" t="s">
        <v>77</v>
      </c>
      <c r="F11" s="261" t="s">
        <v>36</v>
      </c>
      <c r="G11" s="261" t="s">
        <v>37</v>
      </c>
      <c r="H11" s="261" t="s">
        <v>56</v>
      </c>
      <c r="I11" s="237"/>
      <c r="J11" s="1" t="str">
        <f t="shared" si="0"/>
        <v>13</v>
      </c>
      <c r="K11" s="236"/>
      <c r="L11" s="236"/>
      <c r="M11" s="236"/>
    </row>
    <row r="12" spans="1:13" s="243" customFormat="1">
      <c r="A12" s="261">
        <v>11</v>
      </c>
      <c r="B12" s="264" t="s">
        <v>78</v>
      </c>
      <c r="C12" s="265" t="s">
        <v>79</v>
      </c>
      <c r="D12" s="266" t="s">
        <v>80</v>
      </c>
      <c r="E12" s="264" t="s">
        <v>81</v>
      </c>
      <c r="F12" s="264" t="s">
        <v>36</v>
      </c>
      <c r="G12" s="267" t="s">
        <v>82</v>
      </c>
      <c r="H12" s="261" t="s">
        <v>56</v>
      </c>
      <c r="I12" s="239"/>
      <c r="J12" s="1" t="str">
        <f t="shared" si="0"/>
        <v>13</v>
      </c>
      <c r="K12" s="236"/>
      <c r="L12" s="236"/>
      <c r="M12" s="236"/>
    </row>
    <row r="13" spans="1:13" s="243" customFormat="1">
      <c r="A13" s="261">
        <v>12</v>
      </c>
      <c r="B13" s="261" t="s">
        <v>83</v>
      </c>
      <c r="C13" s="262" t="s">
        <v>84</v>
      </c>
      <c r="D13" s="259" t="s">
        <v>85</v>
      </c>
      <c r="E13" s="261" t="s">
        <v>86</v>
      </c>
      <c r="F13" s="261" t="s">
        <v>36</v>
      </c>
      <c r="G13" s="261" t="s">
        <v>37</v>
      </c>
      <c r="H13" s="261" t="s">
        <v>38</v>
      </c>
      <c r="I13" s="237"/>
      <c r="J13" s="1" t="str">
        <f t="shared" si="0"/>
        <v>13</v>
      </c>
      <c r="K13" s="236"/>
      <c r="L13" s="236"/>
      <c r="M13" s="236"/>
    </row>
    <row r="14" spans="1:13" s="243" customFormat="1">
      <c r="A14" s="261">
        <v>13</v>
      </c>
      <c r="B14" s="261" t="s">
        <v>87</v>
      </c>
      <c r="C14" s="262" t="s">
        <v>88</v>
      </c>
      <c r="D14" s="259" t="s">
        <v>89</v>
      </c>
      <c r="E14" s="261" t="s">
        <v>90</v>
      </c>
      <c r="F14" s="261" t="s">
        <v>36</v>
      </c>
      <c r="G14" s="261" t="s">
        <v>37</v>
      </c>
      <c r="H14" s="261" t="s">
        <v>38</v>
      </c>
      <c r="I14" s="240"/>
      <c r="J14" s="1" t="str">
        <f t="shared" si="0"/>
        <v>13</v>
      </c>
      <c r="K14" s="236"/>
      <c r="L14" s="236"/>
      <c r="M14" s="236"/>
    </row>
    <row r="15" spans="1:13" s="243" customFormat="1">
      <c r="A15" s="261">
        <v>1</v>
      </c>
      <c r="B15" s="261" t="s">
        <v>91</v>
      </c>
      <c r="C15" s="262" t="s">
        <v>92</v>
      </c>
      <c r="D15" s="259" t="s">
        <v>34</v>
      </c>
      <c r="E15" s="261" t="s">
        <v>93</v>
      </c>
      <c r="F15" s="261" t="s">
        <v>94</v>
      </c>
      <c r="G15" s="261" t="s">
        <v>37</v>
      </c>
      <c r="H15" s="261" t="s">
        <v>38</v>
      </c>
      <c r="I15" s="268"/>
      <c r="J15" s="1" t="str">
        <f t="shared" si="0"/>
        <v>13</v>
      </c>
      <c r="K15" s="236"/>
      <c r="L15" s="236"/>
      <c r="M15" s="236"/>
    </row>
    <row r="16" spans="1:13" s="243" customFormat="1">
      <c r="A16" s="261">
        <v>2</v>
      </c>
      <c r="B16" s="261" t="s">
        <v>95</v>
      </c>
      <c r="C16" s="262" t="s">
        <v>96</v>
      </c>
      <c r="D16" s="259" t="s">
        <v>97</v>
      </c>
      <c r="E16" s="261" t="s">
        <v>98</v>
      </c>
      <c r="F16" s="261" t="s">
        <v>94</v>
      </c>
      <c r="G16" s="261" t="s">
        <v>37</v>
      </c>
      <c r="H16" s="261" t="s">
        <v>38</v>
      </c>
      <c r="I16" s="269"/>
      <c r="J16" s="1" t="str">
        <f t="shared" si="0"/>
        <v>13</v>
      </c>
      <c r="K16" s="236"/>
      <c r="L16" s="236"/>
      <c r="M16" s="236"/>
    </row>
    <row r="17" spans="1:13" s="243" customFormat="1">
      <c r="A17" s="261">
        <v>3</v>
      </c>
      <c r="B17" s="261" t="s">
        <v>99</v>
      </c>
      <c r="C17" s="262" t="s">
        <v>100</v>
      </c>
      <c r="D17" s="259" t="s">
        <v>45</v>
      </c>
      <c r="E17" s="261" t="s">
        <v>101</v>
      </c>
      <c r="F17" s="261" t="s">
        <v>94</v>
      </c>
      <c r="G17" s="261" t="s">
        <v>37</v>
      </c>
      <c r="H17" s="261" t="s">
        <v>38</v>
      </c>
      <c r="I17" s="269"/>
      <c r="J17" s="1" t="str">
        <f t="shared" si="0"/>
        <v>13</v>
      </c>
      <c r="K17" s="236"/>
      <c r="L17" s="236"/>
      <c r="M17" s="236"/>
    </row>
    <row r="18" spans="1:13" s="243" customFormat="1">
      <c r="A18" s="261">
        <v>4</v>
      </c>
      <c r="B18" s="261" t="s">
        <v>102</v>
      </c>
      <c r="C18" s="262" t="s">
        <v>103</v>
      </c>
      <c r="D18" s="259" t="s">
        <v>104</v>
      </c>
      <c r="E18" s="261" t="s">
        <v>105</v>
      </c>
      <c r="F18" s="261" t="s">
        <v>94</v>
      </c>
      <c r="G18" s="261" t="s">
        <v>37</v>
      </c>
      <c r="H18" s="261" t="s">
        <v>38</v>
      </c>
      <c r="I18" s="270"/>
      <c r="J18" s="1" t="str">
        <f t="shared" si="0"/>
        <v>13</v>
      </c>
      <c r="K18" s="236"/>
      <c r="L18" s="236"/>
      <c r="M18" s="236"/>
    </row>
    <row r="19" spans="1:13" s="243" customFormat="1">
      <c r="A19" s="261">
        <v>5</v>
      </c>
      <c r="B19" s="261" t="s">
        <v>106</v>
      </c>
      <c r="C19" s="262" t="s">
        <v>107</v>
      </c>
      <c r="D19" s="259" t="s">
        <v>108</v>
      </c>
      <c r="E19" s="261" t="s">
        <v>54</v>
      </c>
      <c r="F19" s="261" t="s">
        <v>94</v>
      </c>
      <c r="G19" s="261" t="s">
        <v>37</v>
      </c>
      <c r="H19" s="261" t="s">
        <v>38</v>
      </c>
      <c r="I19" s="269"/>
      <c r="J19" s="1" t="str">
        <f t="shared" si="0"/>
        <v>13</v>
      </c>
      <c r="K19" s="236"/>
      <c r="L19" s="236"/>
      <c r="M19" s="236"/>
    </row>
    <row r="20" spans="1:13" s="243" customFormat="1">
      <c r="A20" s="261">
        <v>6</v>
      </c>
      <c r="B20" s="261" t="s">
        <v>109</v>
      </c>
      <c r="C20" s="262" t="s">
        <v>40</v>
      </c>
      <c r="D20" s="259" t="s">
        <v>53</v>
      </c>
      <c r="E20" s="261" t="s">
        <v>110</v>
      </c>
      <c r="F20" s="261" t="s">
        <v>94</v>
      </c>
      <c r="G20" s="261" t="s">
        <v>37</v>
      </c>
      <c r="H20" s="261" t="s">
        <v>38</v>
      </c>
      <c r="I20" s="268"/>
      <c r="J20" s="1" t="str">
        <f t="shared" si="0"/>
        <v>13</v>
      </c>
      <c r="K20" s="236"/>
      <c r="L20" s="236"/>
      <c r="M20" s="236"/>
    </row>
    <row r="21" spans="1:13" s="243" customFormat="1">
      <c r="A21" s="261">
        <v>7</v>
      </c>
      <c r="B21" s="261" t="s">
        <v>111</v>
      </c>
      <c r="C21" s="262" t="s">
        <v>112</v>
      </c>
      <c r="D21" s="259" t="s">
        <v>113</v>
      </c>
      <c r="E21" s="261" t="s">
        <v>114</v>
      </c>
      <c r="F21" s="261" t="s">
        <v>94</v>
      </c>
      <c r="G21" s="261" t="s">
        <v>37</v>
      </c>
      <c r="H21" s="261" t="s">
        <v>38</v>
      </c>
      <c r="I21" s="270"/>
      <c r="J21" s="1" t="str">
        <f t="shared" si="0"/>
        <v>13</v>
      </c>
      <c r="K21" s="236"/>
      <c r="L21" s="236"/>
      <c r="M21" s="236"/>
    </row>
    <row r="22" spans="1:13" s="243" customFormat="1">
      <c r="A22" s="261">
        <v>8</v>
      </c>
      <c r="B22" s="261" t="s">
        <v>115</v>
      </c>
      <c r="C22" s="262" t="s">
        <v>116</v>
      </c>
      <c r="D22" s="259" t="s">
        <v>117</v>
      </c>
      <c r="E22" s="261" t="s">
        <v>118</v>
      </c>
      <c r="F22" s="261" t="s">
        <v>94</v>
      </c>
      <c r="G22" s="261" t="s">
        <v>37</v>
      </c>
      <c r="H22" s="261" t="s">
        <v>38</v>
      </c>
      <c r="I22" s="269"/>
      <c r="J22" s="1" t="str">
        <f t="shared" si="0"/>
        <v>13</v>
      </c>
      <c r="K22" s="236"/>
      <c r="L22" s="236"/>
      <c r="M22" s="236"/>
    </row>
    <row r="23" spans="1:13" s="243" customFormat="1">
      <c r="A23" s="261">
        <v>9</v>
      </c>
      <c r="B23" s="261" t="s">
        <v>119</v>
      </c>
      <c r="C23" s="262" t="s">
        <v>120</v>
      </c>
      <c r="D23" s="259" t="s">
        <v>121</v>
      </c>
      <c r="E23" s="261" t="s">
        <v>122</v>
      </c>
      <c r="F23" s="261" t="s">
        <v>94</v>
      </c>
      <c r="G23" s="261" t="s">
        <v>37</v>
      </c>
      <c r="H23" s="261" t="s">
        <v>38</v>
      </c>
      <c r="I23" s="268"/>
      <c r="J23" s="1" t="str">
        <f t="shared" si="0"/>
        <v>13</v>
      </c>
      <c r="K23" s="236"/>
      <c r="L23" s="236"/>
      <c r="M23" s="236"/>
    </row>
    <row r="24" spans="1:13" s="243" customFormat="1">
      <c r="A24" s="261">
        <v>10</v>
      </c>
      <c r="B24" s="261" t="s">
        <v>123</v>
      </c>
      <c r="C24" s="262" t="s">
        <v>124</v>
      </c>
      <c r="D24" s="259" t="s">
        <v>125</v>
      </c>
      <c r="E24" s="261" t="s">
        <v>126</v>
      </c>
      <c r="F24" s="261" t="s">
        <v>94</v>
      </c>
      <c r="G24" s="261" t="s">
        <v>37</v>
      </c>
      <c r="H24" s="261" t="s">
        <v>38</v>
      </c>
      <c r="I24" s="270"/>
      <c r="J24" s="1" t="str">
        <f t="shared" si="0"/>
        <v>13</v>
      </c>
      <c r="K24" s="236"/>
      <c r="L24" s="236"/>
      <c r="M24" s="236"/>
    </row>
    <row r="25" spans="1:13" s="243" customFormat="1">
      <c r="A25" s="261">
        <v>11</v>
      </c>
      <c r="B25" s="261" t="s">
        <v>127</v>
      </c>
      <c r="C25" s="262" t="s">
        <v>128</v>
      </c>
      <c r="D25" s="259" t="s">
        <v>125</v>
      </c>
      <c r="E25" s="261" t="s">
        <v>129</v>
      </c>
      <c r="F25" s="261" t="s">
        <v>94</v>
      </c>
      <c r="G25" s="261" t="s">
        <v>37</v>
      </c>
      <c r="H25" s="261" t="s">
        <v>38</v>
      </c>
      <c r="I25" s="271" t="s">
        <v>130</v>
      </c>
      <c r="J25" s="1" t="str">
        <f t="shared" si="0"/>
        <v>13</v>
      </c>
      <c r="K25" s="236"/>
      <c r="L25" s="236"/>
      <c r="M25" s="236"/>
    </row>
    <row r="26" spans="1:13" s="243" customFormat="1">
      <c r="A26" s="261">
        <v>12</v>
      </c>
      <c r="B26" s="261" t="s">
        <v>131</v>
      </c>
      <c r="C26" s="262" t="s">
        <v>132</v>
      </c>
      <c r="D26" s="259" t="s">
        <v>133</v>
      </c>
      <c r="E26" s="261" t="s">
        <v>134</v>
      </c>
      <c r="F26" s="261" t="s">
        <v>94</v>
      </c>
      <c r="G26" s="263" t="s">
        <v>55</v>
      </c>
      <c r="H26" s="261" t="s">
        <v>38</v>
      </c>
      <c r="I26" s="270"/>
      <c r="J26" s="1" t="str">
        <f t="shared" si="0"/>
        <v>13</v>
      </c>
      <c r="K26" s="236"/>
      <c r="L26" s="236"/>
      <c r="M26" s="236"/>
    </row>
    <row r="27" spans="1:13" s="243" customFormat="1">
      <c r="A27" s="261">
        <v>13</v>
      </c>
      <c r="B27" s="261" t="s">
        <v>135</v>
      </c>
      <c r="C27" s="262" t="s">
        <v>136</v>
      </c>
      <c r="D27" s="259" t="s">
        <v>137</v>
      </c>
      <c r="E27" s="261" t="s">
        <v>138</v>
      </c>
      <c r="F27" s="261" t="s">
        <v>94</v>
      </c>
      <c r="G27" s="261" t="s">
        <v>37</v>
      </c>
      <c r="H27" s="261" t="s">
        <v>38</v>
      </c>
      <c r="I27" s="268" t="s">
        <v>139</v>
      </c>
      <c r="J27" s="1" t="str">
        <f t="shared" si="0"/>
        <v>13</v>
      </c>
      <c r="K27" s="236"/>
      <c r="L27" s="236"/>
      <c r="M27" s="236"/>
    </row>
    <row r="28" spans="1:13" s="243" customFormat="1">
      <c r="A28" s="261">
        <v>14</v>
      </c>
      <c r="B28" s="261" t="s">
        <v>140</v>
      </c>
      <c r="C28" s="262" t="s">
        <v>141</v>
      </c>
      <c r="D28" s="259" t="s">
        <v>142</v>
      </c>
      <c r="E28" s="261" t="s">
        <v>143</v>
      </c>
      <c r="F28" s="261" t="s">
        <v>94</v>
      </c>
      <c r="G28" s="263" t="s">
        <v>82</v>
      </c>
      <c r="H28" s="261" t="s">
        <v>56</v>
      </c>
      <c r="I28" s="269"/>
      <c r="J28" s="1" t="str">
        <f t="shared" si="0"/>
        <v>13</v>
      </c>
      <c r="K28" s="236"/>
      <c r="L28" s="236"/>
      <c r="M28" s="236"/>
    </row>
    <row r="29" spans="1:13" s="243" customFormat="1">
      <c r="A29" s="261">
        <v>15</v>
      </c>
      <c r="B29" s="261" t="s">
        <v>144</v>
      </c>
      <c r="C29" s="262" t="s">
        <v>145</v>
      </c>
      <c r="D29" s="259" t="s">
        <v>146</v>
      </c>
      <c r="E29" s="261" t="s">
        <v>147</v>
      </c>
      <c r="F29" s="261" t="s">
        <v>94</v>
      </c>
      <c r="G29" s="261" t="s">
        <v>37</v>
      </c>
      <c r="H29" s="261" t="s">
        <v>56</v>
      </c>
      <c r="I29" s="270"/>
      <c r="J29" s="1" t="str">
        <f t="shared" si="0"/>
        <v>13</v>
      </c>
      <c r="K29" s="236"/>
      <c r="L29" s="236"/>
      <c r="M29" s="236"/>
    </row>
    <row r="30" spans="1:13" s="243" customFormat="1">
      <c r="A30" s="261">
        <v>16</v>
      </c>
      <c r="B30" s="261" t="s">
        <v>148</v>
      </c>
      <c r="C30" s="262" t="s">
        <v>149</v>
      </c>
      <c r="D30" s="259" t="s">
        <v>150</v>
      </c>
      <c r="E30" s="261" t="s">
        <v>151</v>
      </c>
      <c r="F30" s="261" t="s">
        <v>94</v>
      </c>
      <c r="G30" s="261" t="s">
        <v>37</v>
      </c>
      <c r="H30" s="261" t="s">
        <v>38</v>
      </c>
      <c r="I30" s="269"/>
      <c r="J30" s="1" t="str">
        <f t="shared" si="0"/>
        <v>13</v>
      </c>
      <c r="K30" s="236"/>
      <c r="L30" s="236"/>
      <c r="M30" s="236"/>
    </row>
    <row r="31" spans="1:13" s="243" customFormat="1">
      <c r="A31" s="261">
        <v>17</v>
      </c>
      <c r="B31" s="261" t="s">
        <v>152</v>
      </c>
      <c r="C31" s="262" t="s">
        <v>100</v>
      </c>
      <c r="D31" s="259" t="s">
        <v>153</v>
      </c>
      <c r="E31" s="261" t="s">
        <v>154</v>
      </c>
      <c r="F31" s="261" t="s">
        <v>94</v>
      </c>
      <c r="G31" s="261" t="s">
        <v>37</v>
      </c>
      <c r="H31" s="261" t="s">
        <v>38</v>
      </c>
      <c r="I31" s="269"/>
      <c r="J31" s="1" t="str">
        <f t="shared" si="0"/>
        <v>13</v>
      </c>
      <c r="K31" s="236"/>
      <c r="L31" s="236"/>
      <c r="M31" s="236"/>
    </row>
    <row r="32" spans="1:13" s="243" customFormat="1">
      <c r="A32" s="261">
        <v>18</v>
      </c>
      <c r="B32" s="261" t="s">
        <v>155</v>
      </c>
      <c r="C32" s="262" t="s">
        <v>156</v>
      </c>
      <c r="D32" s="259" t="s">
        <v>157</v>
      </c>
      <c r="E32" s="261" t="s">
        <v>158</v>
      </c>
      <c r="F32" s="261" t="s">
        <v>94</v>
      </c>
      <c r="G32" s="261" t="s">
        <v>37</v>
      </c>
      <c r="H32" s="261" t="s">
        <v>38</v>
      </c>
      <c r="I32" s="270"/>
      <c r="J32" s="1" t="str">
        <f t="shared" si="0"/>
        <v>13</v>
      </c>
      <c r="K32" s="236"/>
      <c r="L32" s="236"/>
      <c r="M32" s="236"/>
    </row>
    <row r="33" spans="1:13" s="243" customFormat="1">
      <c r="A33" s="261">
        <v>19</v>
      </c>
      <c r="B33" s="261" t="s">
        <v>159</v>
      </c>
      <c r="C33" s="262" t="s">
        <v>160</v>
      </c>
      <c r="D33" s="259" t="s">
        <v>161</v>
      </c>
      <c r="E33" s="261" t="s">
        <v>68</v>
      </c>
      <c r="F33" s="261" t="s">
        <v>94</v>
      </c>
      <c r="G33" s="261" t="s">
        <v>37</v>
      </c>
      <c r="H33" s="261" t="s">
        <v>38</v>
      </c>
      <c r="I33" s="270"/>
      <c r="J33" s="1" t="str">
        <f t="shared" si="0"/>
        <v>13</v>
      </c>
      <c r="K33" s="236"/>
      <c r="L33" s="236"/>
      <c r="M33" s="236"/>
    </row>
    <row r="34" spans="1:13" s="243" customFormat="1">
      <c r="A34" s="261">
        <v>20</v>
      </c>
      <c r="B34" s="261" t="s">
        <v>162</v>
      </c>
      <c r="C34" s="262" t="s">
        <v>163</v>
      </c>
      <c r="D34" s="259" t="s">
        <v>164</v>
      </c>
      <c r="E34" s="261" t="s">
        <v>165</v>
      </c>
      <c r="F34" s="261" t="s">
        <v>94</v>
      </c>
      <c r="G34" s="261" t="s">
        <v>37</v>
      </c>
      <c r="H34" s="261" t="s">
        <v>38</v>
      </c>
      <c r="I34" s="270"/>
      <c r="J34" s="1" t="str">
        <f t="shared" si="0"/>
        <v>13</v>
      </c>
      <c r="K34" s="236"/>
      <c r="L34" s="236"/>
      <c r="M34" s="236"/>
    </row>
    <row r="35" spans="1:13" s="243" customFormat="1">
      <c r="A35" s="261">
        <v>21</v>
      </c>
      <c r="B35" s="261" t="s">
        <v>166</v>
      </c>
      <c r="C35" s="262" t="s">
        <v>167</v>
      </c>
      <c r="D35" s="259" t="s">
        <v>168</v>
      </c>
      <c r="E35" s="261" t="s">
        <v>169</v>
      </c>
      <c r="F35" s="261" t="s">
        <v>94</v>
      </c>
      <c r="G35" s="261" t="s">
        <v>37</v>
      </c>
      <c r="H35" s="261" t="s">
        <v>38</v>
      </c>
      <c r="I35" s="269" t="s">
        <v>170</v>
      </c>
      <c r="J35" s="1" t="str">
        <f t="shared" si="0"/>
        <v>13</v>
      </c>
      <c r="K35" s="236"/>
      <c r="L35" s="236"/>
      <c r="M35" s="236"/>
    </row>
    <row r="36" spans="1:13" s="243" customFormat="1">
      <c r="A36" s="261">
        <v>22</v>
      </c>
      <c r="B36" s="261" t="s">
        <v>171</v>
      </c>
      <c r="C36" s="262" t="s">
        <v>172</v>
      </c>
      <c r="D36" s="259" t="s">
        <v>168</v>
      </c>
      <c r="E36" s="261" t="s">
        <v>173</v>
      </c>
      <c r="F36" s="261" t="s">
        <v>94</v>
      </c>
      <c r="G36" s="261" t="s">
        <v>37</v>
      </c>
      <c r="H36" s="261" t="s">
        <v>38</v>
      </c>
      <c r="I36" s="271" t="s">
        <v>130</v>
      </c>
      <c r="J36" s="1" t="str">
        <f t="shared" si="0"/>
        <v>13</v>
      </c>
      <c r="K36" s="236"/>
      <c r="L36" s="236"/>
      <c r="M36" s="236"/>
    </row>
    <row r="37" spans="1:13" s="243" customFormat="1">
      <c r="A37" s="261">
        <v>23</v>
      </c>
      <c r="B37" s="264" t="s">
        <v>174</v>
      </c>
      <c r="C37" s="265" t="s">
        <v>175</v>
      </c>
      <c r="D37" s="266" t="s">
        <v>176</v>
      </c>
      <c r="E37" s="264" t="s">
        <v>177</v>
      </c>
      <c r="F37" s="264" t="s">
        <v>94</v>
      </c>
      <c r="G37" s="264" t="s">
        <v>37</v>
      </c>
      <c r="H37" s="264" t="s">
        <v>38</v>
      </c>
      <c r="I37" s="269"/>
      <c r="J37" s="1" t="str">
        <f t="shared" si="0"/>
        <v>13</v>
      </c>
      <c r="K37" s="236"/>
      <c r="L37" s="236"/>
      <c r="M37" s="236"/>
    </row>
    <row r="38" spans="1:13" s="243" customFormat="1">
      <c r="A38" s="261">
        <v>24</v>
      </c>
      <c r="B38" s="261" t="s">
        <v>178</v>
      </c>
      <c r="C38" s="262" t="s">
        <v>179</v>
      </c>
      <c r="D38" s="259" t="s">
        <v>80</v>
      </c>
      <c r="E38" s="261" t="s">
        <v>180</v>
      </c>
      <c r="F38" s="261" t="s">
        <v>94</v>
      </c>
      <c r="G38" s="261" t="s">
        <v>37</v>
      </c>
      <c r="H38" s="261" t="s">
        <v>38</v>
      </c>
      <c r="I38" s="270"/>
      <c r="J38" s="1" t="str">
        <f t="shared" si="0"/>
        <v>13</v>
      </c>
      <c r="K38" s="236"/>
      <c r="L38" s="236"/>
      <c r="M38" s="236"/>
    </row>
    <row r="39" spans="1:13" s="243" customFormat="1">
      <c r="A39" s="261">
        <v>25</v>
      </c>
      <c r="B39" s="261" t="s">
        <v>181</v>
      </c>
      <c r="C39" s="262" t="s">
        <v>182</v>
      </c>
      <c r="D39" s="259" t="s">
        <v>183</v>
      </c>
      <c r="E39" s="261" t="s">
        <v>184</v>
      </c>
      <c r="F39" s="261" t="s">
        <v>94</v>
      </c>
      <c r="G39" s="261" t="s">
        <v>37</v>
      </c>
      <c r="H39" s="261" t="s">
        <v>38</v>
      </c>
      <c r="I39" s="270"/>
      <c r="J39" s="1" t="str">
        <f t="shared" si="0"/>
        <v>13</v>
      </c>
      <c r="K39" s="236"/>
      <c r="L39" s="236"/>
      <c r="M39" s="236"/>
    </row>
    <row r="40" spans="1:13" s="243" customFormat="1">
      <c r="A40" s="261">
        <v>1</v>
      </c>
      <c r="B40" s="261" t="s">
        <v>185</v>
      </c>
      <c r="C40" s="262" t="s">
        <v>186</v>
      </c>
      <c r="D40" s="259" t="s">
        <v>41</v>
      </c>
      <c r="E40" s="261" t="s">
        <v>187</v>
      </c>
      <c r="F40" s="261" t="s">
        <v>188</v>
      </c>
      <c r="G40" s="261" t="s">
        <v>37</v>
      </c>
      <c r="H40" s="261" t="s">
        <v>56</v>
      </c>
      <c r="I40" s="270"/>
      <c r="J40" s="1" t="str">
        <f t="shared" si="0"/>
        <v>13</v>
      </c>
      <c r="K40" s="236"/>
      <c r="L40" s="236"/>
      <c r="M40" s="236"/>
    </row>
    <row r="41" spans="1:13" s="243" customFormat="1">
      <c r="A41" s="261">
        <v>2</v>
      </c>
      <c r="B41" s="261" t="s">
        <v>189</v>
      </c>
      <c r="C41" s="262" t="s">
        <v>190</v>
      </c>
      <c r="D41" s="259" t="s">
        <v>191</v>
      </c>
      <c r="E41" s="261" t="s">
        <v>192</v>
      </c>
      <c r="F41" s="261" t="s">
        <v>188</v>
      </c>
      <c r="G41" s="261" t="s">
        <v>37</v>
      </c>
      <c r="H41" s="261" t="s">
        <v>38</v>
      </c>
      <c r="I41" s="270"/>
      <c r="J41" s="1" t="str">
        <f t="shared" si="0"/>
        <v>13</v>
      </c>
      <c r="K41" s="236"/>
      <c r="L41" s="236"/>
      <c r="M41" s="236"/>
    </row>
    <row r="42" spans="1:13" s="243" customFormat="1">
      <c r="A42" s="261">
        <v>3</v>
      </c>
      <c r="B42" s="264" t="s">
        <v>193</v>
      </c>
      <c r="C42" s="265" t="s">
        <v>194</v>
      </c>
      <c r="D42" s="266" t="s">
        <v>45</v>
      </c>
      <c r="E42" s="264" t="s">
        <v>195</v>
      </c>
      <c r="F42" s="264" t="s">
        <v>188</v>
      </c>
      <c r="G42" s="264" t="s">
        <v>37</v>
      </c>
      <c r="H42" s="264" t="s">
        <v>38</v>
      </c>
      <c r="I42" s="271"/>
      <c r="J42" s="1" t="str">
        <f t="shared" si="0"/>
        <v>13</v>
      </c>
      <c r="K42" s="236"/>
      <c r="L42" s="236"/>
      <c r="M42" s="236"/>
    </row>
    <row r="43" spans="1:13" s="243" customFormat="1">
      <c r="A43" s="261">
        <v>4</v>
      </c>
      <c r="B43" s="261" t="s">
        <v>196</v>
      </c>
      <c r="C43" s="262" t="s">
        <v>197</v>
      </c>
      <c r="D43" s="259" t="s">
        <v>198</v>
      </c>
      <c r="E43" s="261" t="s">
        <v>199</v>
      </c>
      <c r="F43" s="261" t="s">
        <v>188</v>
      </c>
      <c r="G43" s="261" t="s">
        <v>37</v>
      </c>
      <c r="H43" s="261" t="s">
        <v>38</v>
      </c>
      <c r="I43" s="270"/>
      <c r="J43" s="1" t="str">
        <f t="shared" si="0"/>
        <v>13</v>
      </c>
      <c r="K43" s="236"/>
      <c r="L43" s="236"/>
      <c r="M43" s="236"/>
    </row>
    <row r="44" spans="1:13" s="243" customFormat="1">
      <c r="A44" s="261">
        <v>5</v>
      </c>
      <c r="B44" s="261" t="s">
        <v>200</v>
      </c>
      <c r="C44" s="262" t="s">
        <v>201</v>
      </c>
      <c r="D44" s="259" t="s">
        <v>202</v>
      </c>
      <c r="E44" s="261" t="s">
        <v>203</v>
      </c>
      <c r="F44" s="261" t="s">
        <v>188</v>
      </c>
      <c r="G44" s="261" t="s">
        <v>37</v>
      </c>
      <c r="H44" s="261" t="s">
        <v>38</v>
      </c>
      <c r="I44" s="270"/>
      <c r="J44" s="1" t="str">
        <f t="shared" si="0"/>
        <v>13</v>
      </c>
      <c r="K44" s="236"/>
      <c r="L44" s="236"/>
      <c r="M44" s="236"/>
    </row>
    <row r="45" spans="1:13" s="243" customFormat="1">
      <c r="A45" s="261">
        <v>6</v>
      </c>
      <c r="B45" s="261" t="s">
        <v>204</v>
      </c>
      <c r="C45" s="262" t="s">
        <v>205</v>
      </c>
      <c r="D45" s="259" t="s">
        <v>206</v>
      </c>
      <c r="E45" s="261" t="s">
        <v>207</v>
      </c>
      <c r="F45" s="261" t="s">
        <v>188</v>
      </c>
      <c r="G45" s="261" t="s">
        <v>37</v>
      </c>
      <c r="H45" s="261" t="s">
        <v>38</v>
      </c>
      <c r="I45" s="270"/>
      <c r="J45" s="1" t="str">
        <f t="shared" si="0"/>
        <v>13</v>
      </c>
      <c r="K45" s="236"/>
      <c r="L45" s="236"/>
      <c r="M45" s="236"/>
    </row>
    <row r="46" spans="1:13" s="243" customFormat="1">
      <c r="A46" s="261">
        <v>7</v>
      </c>
      <c r="B46" s="261" t="s">
        <v>208</v>
      </c>
      <c r="C46" s="262" t="s">
        <v>209</v>
      </c>
      <c r="D46" s="259" t="s">
        <v>210</v>
      </c>
      <c r="E46" s="261" t="s">
        <v>211</v>
      </c>
      <c r="F46" s="261" t="s">
        <v>188</v>
      </c>
      <c r="G46" s="261" t="s">
        <v>37</v>
      </c>
      <c r="H46" s="261" t="s">
        <v>38</v>
      </c>
      <c r="I46" s="270"/>
      <c r="J46" s="1" t="str">
        <f t="shared" si="0"/>
        <v>13</v>
      </c>
      <c r="K46" s="236"/>
      <c r="L46" s="236"/>
      <c r="M46" s="236"/>
    </row>
    <row r="47" spans="1:13" s="243" customFormat="1">
      <c r="A47" s="261">
        <v>8</v>
      </c>
      <c r="B47" s="261" t="s">
        <v>212</v>
      </c>
      <c r="C47" s="262" t="s">
        <v>213</v>
      </c>
      <c r="D47" s="259" t="s">
        <v>214</v>
      </c>
      <c r="E47" s="261" t="s">
        <v>215</v>
      </c>
      <c r="F47" s="261" t="s">
        <v>188</v>
      </c>
      <c r="G47" s="263" t="s">
        <v>55</v>
      </c>
      <c r="H47" s="261" t="s">
        <v>56</v>
      </c>
      <c r="I47" s="270"/>
      <c r="J47" s="1" t="str">
        <f t="shared" si="0"/>
        <v>13</v>
      </c>
      <c r="K47" s="236"/>
      <c r="L47" s="236"/>
      <c r="M47" s="236"/>
    </row>
    <row r="48" spans="1:13" s="243" customFormat="1">
      <c r="A48" s="261">
        <v>9</v>
      </c>
      <c r="B48" s="261" t="s">
        <v>216</v>
      </c>
      <c r="C48" s="262" t="s">
        <v>217</v>
      </c>
      <c r="D48" s="259" t="s">
        <v>218</v>
      </c>
      <c r="E48" s="261" t="s">
        <v>219</v>
      </c>
      <c r="F48" s="261" t="s">
        <v>188</v>
      </c>
      <c r="G48" s="263" t="s">
        <v>82</v>
      </c>
      <c r="H48" s="261" t="s">
        <v>38</v>
      </c>
      <c r="I48" s="272"/>
      <c r="J48" s="1" t="str">
        <f t="shared" si="0"/>
        <v>13</v>
      </c>
      <c r="K48" s="236"/>
      <c r="L48" s="236"/>
      <c r="M48" s="236"/>
    </row>
    <row r="49" spans="1:13" s="243" customFormat="1">
      <c r="A49" s="261">
        <v>10</v>
      </c>
      <c r="B49" s="261" t="s">
        <v>220</v>
      </c>
      <c r="C49" s="262" t="s">
        <v>221</v>
      </c>
      <c r="D49" s="259" t="s">
        <v>121</v>
      </c>
      <c r="E49" s="261" t="s">
        <v>222</v>
      </c>
      <c r="F49" s="261" t="s">
        <v>188</v>
      </c>
      <c r="G49" s="263" t="s">
        <v>69</v>
      </c>
      <c r="H49" s="261" t="s">
        <v>56</v>
      </c>
      <c r="I49" s="270"/>
      <c r="J49" s="1" t="str">
        <f t="shared" si="0"/>
        <v>13</v>
      </c>
      <c r="K49" s="236"/>
      <c r="L49" s="236"/>
      <c r="M49" s="236"/>
    </row>
    <row r="50" spans="1:13" s="243" customFormat="1">
      <c r="A50" s="261">
        <v>11</v>
      </c>
      <c r="B50" s="261" t="s">
        <v>223</v>
      </c>
      <c r="C50" s="262" t="s">
        <v>224</v>
      </c>
      <c r="D50" s="259" t="s">
        <v>125</v>
      </c>
      <c r="E50" s="261" t="s">
        <v>225</v>
      </c>
      <c r="F50" s="261" t="s">
        <v>188</v>
      </c>
      <c r="G50" s="261" t="s">
        <v>37</v>
      </c>
      <c r="H50" s="261" t="s">
        <v>38</v>
      </c>
      <c r="I50" s="270"/>
      <c r="J50" s="1" t="str">
        <f t="shared" si="0"/>
        <v>13</v>
      </c>
      <c r="K50" s="236"/>
      <c r="L50" s="236"/>
      <c r="M50" s="236"/>
    </row>
    <row r="51" spans="1:13" s="243" customFormat="1">
      <c r="A51" s="261">
        <v>12</v>
      </c>
      <c r="B51" s="261" t="s">
        <v>226</v>
      </c>
      <c r="C51" s="262" t="s">
        <v>100</v>
      </c>
      <c r="D51" s="259" t="s">
        <v>67</v>
      </c>
      <c r="E51" s="261" t="s">
        <v>227</v>
      </c>
      <c r="F51" s="261" t="s">
        <v>188</v>
      </c>
      <c r="G51" s="261" t="s">
        <v>37</v>
      </c>
      <c r="H51" s="261" t="s">
        <v>38</v>
      </c>
      <c r="I51" s="270"/>
      <c r="J51" s="1" t="str">
        <f t="shared" si="0"/>
        <v>13</v>
      </c>
      <c r="K51" s="236"/>
      <c r="L51" s="236"/>
      <c r="M51" s="236"/>
    </row>
    <row r="52" spans="1:13" s="243" customFormat="1">
      <c r="A52" s="261">
        <v>13</v>
      </c>
      <c r="B52" s="261" t="s">
        <v>228</v>
      </c>
      <c r="C52" s="262" t="s">
        <v>229</v>
      </c>
      <c r="D52" s="259" t="s">
        <v>230</v>
      </c>
      <c r="E52" s="261" t="s">
        <v>231</v>
      </c>
      <c r="F52" s="261" t="s">
        <v>188</v>
      </c>
      <c r="G52" s="261" t="s">
        <v>37</v>
      </c>
      <c r="H52" s="261" t="s">
        <v>38</v>
      </c>
      <c r="I52" s="270"/>
      <c r="J52" s="1" t="str">
        <f t="shared" si="0"/>
        <v>13</v>
      </c>
      <c r="K52" s="236"/>
      <c r="L52" s="236"/>
      <c r="M52" s="236"/>
    </row>
    <row r="53" spans="1:13" s="243" customFormat="1">
      <c r="A53" s="261">
        <v>14</v>
      </c>
      <c r="B53" s="261" t="s">
        <v>232</v>
      </c>
      <c r="C53" s="262" t="s">
        <v>233</v>
      </c>
      <c r="D53" s="259" t="s">
        <v>234</v>
      </c>
      <c r="E53" s="261" t="s">
        <v>235</v>
      </c>
      <c r="F53" s="261" t="s">
        <v>188</v>
      </c>
      <c r="G53" s="270" t="s">
        <v>37</v>
      </c>
      <c r="H53" s="261" t="s">
        <v>38</v>
      </c>
      <c r="I53" s="270"/>
      <c r="J53" s="1" t="str">
        <f t="shared" si="0"/>
        <v>13</v>
      </c>
      <c r="K53" s="236"/>
      <c r="L53" s="236"/>
      <c r="M53" s="236"/>
    </row>
    <row r="54" spans="1:13" s="243" customFormat="1">
      <c r="A54" s="261">
        <v>15</v>
      </c>
      <c r="B54" s="261" t="s">
        <v>236</v>
      </c>
      <c r="C54" s="262" t="s">
        <v>237</v>
      </c>
      <c r="D54" s="259" t="s">
        <v>238</v>
      </c>
      <c r="E54" s="261" t="s">
        <v>239</v>
      </c>
      <c r="F54" s="261" t="s">
        <v>188</v>
      </c>
      <c r="G54" s="261" t="s">
        <v>37</v>
      </c>
      <c r="H54" s="261" t="s">
        <v>38</v>
      </c>
      <c r="I54" s="270"/>
      <c r="J54" s="1" t="str">
        <f t="shared" si="0"/>
        <v>13</v>
      </c>
      <c r="K54" s="236"/>
      <c r="L54" s="236"/>
      <c r="M54" s="236"/>
    </row>
    <row r="55" spans="1:13" s="243" customFormat="1">
      <c r="A55" s="261">
        <v>16</v>
      </c>
      <c r="B55" s="261" t="s">
        <v>240</v>
      </c>
      <c r="C55" s="262" t="s">
        <v>100</v>
      </c>
      <c r="D55" s="259" t="s">
        <v>142</v>
      </c>
      <c r="E55" s="261" t="s">
        <v>241</v>
      </c>
      <c r="F55" s="261" t="s">
        <v>188</v>
      </c>
      <c r="G55" s="261" t="s">
        <v>37</v>
      </c>
      <c r="H55" s="261" t="s">
        <v>38</v>
      </c>
      <c r="I55" s="270"/>
      <c r="J55" s="1" t="str">
        <f t="shared" si="0"/>
        <v>13</v>
      </c>
      <c r="K55" s="236"/>
      <c r="L55" s="236"/>
      <c r="M55" s="236"/>
    </row>
    <row r="56" spans="1:13" s="243" customFormat="1">
      <c r="A56" s="261">
        <v>17</v>
      </c>
      <c r="B56" s="261" t="s">
        <v>242</v>
      </c>
      <c r="C56" s="262" t="s">
        <v>243</v>
      </c>
      <c r="D56" s="259" t="s">
        <v>142</v>
      </c>
      <c r="E56" s="261" t="s">
        <v>244</v>
      </c>
      <c r="F56" s="261" t="s">
        <v>188</v>
      </c>
      <c r="G56" s="261" t="s">
        <v>37</v>
      </c>
      <c r="H56" s="261" t="s">
        <v>38</v>
      </c>
      <c r="I56" s="270"/>
      <c r="J56" s="1" t="str">
        <f t="shared" si="0"/>
        <v>13</v>
      </c>
      <c r="K56" s="236"/>
      <c r="L56" s="236"/>
      <c r="M56" s="236"/>
    </row>
    <row r="57" spans="1:13" s="243" customFormat="1">
      <c r="A57" s="261">
        <v>18</v>
      </c>
      <c r="B57" s="261" t="s">
        <v>245</v>
      </c>
      <c r="C57" s="262" t="s">
        <v>156</v>
      </c>
      <c r="D57" s="259" t="s">
        <v>246</v>
      </c>
      <c r="E57" s="261" t="s">
        <v>247</v>
      </c>
      <c r="F57" s="261" t="s">
        <v>188</v>
      </c>
      <c r="G57" s="261" t="s">
        <v>37</v>
      </c>
      <c r="H57" s="261" t="s">
        <v>38</v>
      </c>
      <c r="I57" s="270"/>
      <c r="J57" s="1" t="str">
        <f t="shared" si="0"/>
        <v>13</v>
      </c>
      <c r="K57" s="236"/>
      <c r="L57" s="236"/>
      <c r="M57" s="236"/>
    </row>
    <row r="58" spans="1:13" s="243" customFormat="1">
      <c r="A58" s="261">
        <v>19</v>
      </c>
      <c r="B58" s="261" t="s">
        <v>248</v>
      </c>
      <c r="C58" s="262" t="s">
        <v>217</v>
      </c>
      <c r="D58" s="259" t="s">
        <v>249</v>
      </c>
      <c r="E58" s="261" t="s">
        <v>250</v>
      </c>
      <c r="F58" s="261" t="s">
        <v>188</v>
      </c>
      <c r="G58" s="261" t="s">
        <v>37</v>
      </c>
      <c r="H58" s="261" t="s">
        <v>56</v>
      </c>
      <c r="I58" s="270"/>
      <c r="J58" s="1" t="str">
        <f t="shared" si="0"/>
        <v>13</v>
      </c>
      <c r="K58" s="236"/>
      <c r="L58" s="236"/>
      <c r="M58" s="236"/>
    </row>
    <row r="59" spans="1:13" s="243" customFormat="1">
      <c r="A59" s="261">
        <v>20</v>
      </c>
      <c r="B59" s="261" t="s">
        <v>251</v>
      </c>
      <c r="C59" s="262" t="s">
        <v>145</v>
      </c>
      <c r="D59" s="259" t="s">
        <v>252</v>
      </c>
      <c r="E59" s="261" t="s">
        <v>253</v>
      </c>
      <c r="F59" s="261" t="s">
        <v>188</v>
      </c>
      <c r="G59" s="261" t="s">
        <v>37</v>
      </c>
      <c r="H59" s="261" t="s">
        <v>38</v>
      </c>
      <c r="I59" s="270"/>
      <c r="J59" s="1" t="str">
        <f t="shared" si="0"/>
        <v>13</v>
      </c>
      <c r="K59" s="236"/>
      <c r="L59" s="236"/>
      <c r="M59" s="236"/>
    </row>
    <row r="60" spans="1:13" s="243" customFormat="1">
      <c r="A60" s="261">
        <v>21</v>
      </c>
      <c r="B60" s="261" t="s">
        <v>254</v>
      </c>
      <c r="C60" s="262" t="s">
        <v>255</v>
      </c>
      <c r="D60" s="259" t="s">
        <v>161</v>
      </c>
      <c r="E60" s="261" t="s">
        <v>256</v>
      </c>
      <c r="F60" s="261" t="s">
        <v>188</v>
      </c>
      <c r="G60" s="261" t="s">
        <v>37</v>
      </c>
      <c r="H60" s="261" t="s">
        <v>38</v>
      </c>
      <c r="I60" s="272"/>
      <c r="J60" s="1" t="str">
        <f t="shared" si="0"/>
        <v>13</v>
      </c>
      <c r="K60" s="236"/>
      <c r="L60" s="236"/>
      <c r="M60" s="236"/>
    </row>
    <row r="61" spans="1:13" s="243" customFormat="1">
      <c r="A61" s="261">
        <v>22</v>
      </c>
      <c r="B61" s="261" t="s">
        <v>257</v>
      </c>
      <c r="C61" s="262" t="s">
        <v>258</v>
      </c>
      <c r="D61" s="259" t="s">
        <v>259</v>
      </c>
      <c r="E61" s="261" t="s">
        <v>260</v>
      </c>
      <c r="F61" s="261" t="s">
        <v>188</v>
      </c>
      <c r="G61" s="270" t="s">
        <v>37</v>
      </c>
      <c r="H61" s="261" t="s">
        <v>38</v>
      </c>
      <c r="I61" s="270"/>
      <c r="J61" s="1" t="str">
        <f t="shared" si="0"/>
        <v>13</v>
      </c>
      <c r="K61" s="236"/>
      <c r="L61" s="236"/>
      <c r="M61" s="236"/>
    </row>
    <row r="62" spans="1:13" s="243" customFormat="1">
      <c r="A62" s="261">
        <v>23</v>
      </c>
      <c r="B62" s="261" t="s">
        <v>261</v>
      </c>
      <c r="C62" s="262" t="s">
        <v>262</v>
      </c>
      <c r="D62" s="259" t="s">
        <v>164</v>
      </c>
      <c r="E62" s="261" t="s">
        <v>263</v>
      </c>
      <c r="F62" s="261" t="s">
        <v>188</v>
      </c>
      <c r="G62" s="261" t="s">
        <v>37</v>
      </c>
      <c r="H62" s="261" t="s">
        <v>38</v>
      </c>
      <c r="I62" s="270"/>
      <c r="J62" s="1" t="str">
        <f t="shared" si="0"/>
        <v>13</v>
      </c>
      <c r="K62" s="236"/>
      <c r="L62" s="236"/>
      <c r="M62" s="236"/>
    </row>
    <row r="63" spans="1:13" s="243" customFormat="1">
      <c r="A63" s="261">
        <v>24</v>
      </c>
      <c r="B63" s="261" t="s">
        <v>264</v>
      </c>
      <c r="C63" s="262" t="s">
        <v>265</v>
      </c>
      <c r="D63" s="259" t="s">
        <v>266</v>
      </c>
      <c r="E63" s="261" t="s">
        <v>267</v>
      </c>
      <c r="F63" s="261" t="s">
        <v>188</v>
      </c>
      <c r="G63" s="261" t="s">
        <v>37</v>
      </c>
      <c r="H63" s="261" t="s">
        <v>56</v>
      </c>
      <c r="I63" s="270"/>
      <c r="J63" s="1" t="str">
        <f t="shared" si="0"/>
        <v>13</v>
      </c>
      <c r="K63" s="236"/>
      <c r="L63" s="236"/>
      <c r="M63" s="236"/>
    </row>
    <row r="64" spans="1:13" s="243" customFormat="1">
      <c r="A64" s="261">
        <v>25</v>
      </c>
      <c r="B64" s="261" t="s">
        <v>268</v>
      </c>
      <c r="C64" s="262" t="s">
        <v>269</v>
      </c>
      <c r="D64" s="259" t="s">
        <v>270</v>
      </c>
      <c r="E64" s="261" t="s">
        <v>271</v>
      </c>
      <c r="F64" s="261" t="s">
        <v>188</v>
      </c>
      <c r="G64" s="261" t="s">
        <v>37</v>
      </c>
      <c r="H64" s="261" t="s">
        <v>56</v>
      </c>
      <c r="I64" s="270"/>
      <c r="J64" s="1" t="str">
        <f t="shared" si="0"/>
        <v>13</v>
      </c>
      <c r="K64" s="236"/>
      <c r="L64" s="236"/>
      <c r="M64" s="236"/>
    </row>
    <row r="65" spans="1:13" s="243" customFormat="1">
      <c r="A65" s="261">
        <v>26</v>
      </c>
      <c r="B65" s="261" t="s">
        <v>272</v>
      </c>
      <c r="C65" s="262" t="s">
        <v>107</v>
      </c>
      <c r="D65" s="259" t="s">
        <v>273</v>
      </c>
      <c r="E65" s="261" t="s">
        <v>274</v>
      </c>
      <c r="F65" s="261" t="s">
        <v>188</v>
      </c>
      <c r="G65" s="261" t="s">
        <v>37</v>
      </c>
      <c r="H65" s="261" t="s">
        <v>38</v>
      </c>
      <c r="I65" s="268" t="s">
        <v>275</v>
      </c>
      <c r="J65" s="1" t="str">
        <f t="shared" si="0"/>
        <v>13</v>
      </c>
      <c r="K65" s="236"/>
      <c r="L65" s="236"/>
      <c r="M65" s="236"/>
    </row>
    <row r="66" spans="1:13" s="243" customFormat="1">
      <c r="A66" s="261">
        <v>27</v>
      </c>
      <c r="B66" s="261" t="s">
        <v>276</v>
      </c>
      <c r="C66" s="262" t="s">
        <v>277</v>
      </c>
      <c r="D66" s="259" t="s">
        <v>278</v>
      </c>
      <c r="E66" s="261" t="s">
        <v>279</v>
      </c>
      <c r="F66" s="261" t="s">
        <v>188</v>
      </c>
      <c r="G66" s="261" t="s">
        <v>37</v>
      </c>
      <c r="H66" s="261" t="s">
        <v>38</v>
      </c>
      <c r="I66" s="270"/>
      <c r="J66" s="1" t="str">
        <f t="shared" si="0"/>
        <v>13</v>
      </c>
      <c r="K66" s="236"/>
      <c r="L66" s="236"/>
      <c r="M66" s="236"/>
    </row>
    <row r="67" spans="1:13" s="243" customFormat="1">
      <c r="A67" s="261">
        <v>28</v>
      </c>
      <c r="B67" s="261" t="s">
        <v>280</v>
      </c>
      <c r="C67" s="262" t="s">
        <v>281</v>
      </c>
      <c r="D67" s="259" t="s">
        <v>85</v>
      </c>
      <c r="E67" s="261" t="s">
        <v>282</v>
      </c>
      <c r="F67" s="261" t="s">
        <v>188</v>
      </c>
      <c r="G67" s="261" t="s">
        <v>37</v>
      </c>
      <c r="H67" s="261" t="s">
        <v>38</v>
      </c>
      <c r="I67" s="270"/>
      <c r="J67" s="1" t="str">
        <f t="shared" ref="J67:J130" si="1">LEFT(F67,2)</f>
        <v>13</v>
      </c>
      <c r="K67" s="236"/>
      <c r="L67" s="236"/>
      <c r="M67" s="236"/>
    </row>
    <row r="68" spans="1:13" s="243" customFormat="1">
      <c r="A68" s="261">
        <v>29</v>
      </c>
      <c r="B68" s="261" t="s">
        <v>283</v>
      </c>
      <c r="C68" s="262" t="s">
        <v>284</v>
      </c>
      <c r="D68" s="259" t="s">
        <v>285</v>
      </c>
      <c r="E68" s="261" t="s">
        <v>286</v>
      </c>
      <c r="F68" s="261" t="s">
        <v>188</v>
      </c>
      <c r="G68" s="261" t="s">
        <v>37</v>
      </c>
      <c r="H68" s="261" t="s">
        <v>38</v>
      </c>
      <c r="I68" s="272"/>
      <c r="J68" s="1" t="str">
        <f t="shared" si="1"/>
        <v>13</v>
      </c>
      <c r="K68" s="236"/>
      <c r="L68" s="236"/>
      <c r="M68" s="236"/>
    </row>
    <row r="69" spans="1:13" s="243" customFormat="1">
      <c r="A69" s="261">
        <v>1</v>
      </c>
      <c r="B69" s="264" t="s">
        <v>287</v>
      </c>
      <c r="C69" s="265" t="s">
        <v>288</v>
      </c>
      <c r="D69" s="266" t="s">
        <v>41</v>
      </c>
      <c r="E69" s="264" t="s">
        <v>289</v>
      </c>
      <c r="F69" s="264" t="s">
        <v>290</v>
      </c>
      <c r="G69" s="264" t="s">
        <v>37</v>
      </c>
      <c r="H69" s="264" t="s">
        <v>38</v>
      </c>
      <c r="I69" s="269"/>
      <c r="J69" s="1" t="str">
        <f t="shared" si="1"/>
        <v>13</v>
      </c>
      <c r="K69" s="236"/>
      <c r="L69" s="236"/>
      <c r="M69" s="236"/>
    </row>
    <row r="70" spans="1:13" s="243" customFormat="1">
      <c r="A70" s="261">
        <v>2</v>
      </c>
      <c r="B70" s="261" t="s">
        <v>291</v>
      </c>
      <c r="C70" s="262" t="s">
        <v>292</v>
      </c>
      <c r="D70" s="259" t="s">
        <v>97</v>
      </c>
      <c r="E70" s="261" t="s">
        <v>293</v>
      </c>
      <c r="F70" s="261" t="s">
        <v>290</v>
      </c>
      <c r="G70" s="261" t="s">
        <v>37</v>
      </c>
      <c r="H70" s="261" t="s">
        <v>38</v>
      </c>
      <c r="I70" s="269"/>
      <c r="J70" s="1" t="str">
        <f t="shared" si="1"/>
        <v>13</v>
      </c>
      <c r="K70" s="236"/>
      <c r="L70" s="236"/>
      <c r="M70" s="236"/>
    </row>
    <row r="71" spans="1:13" s="243" customFormat="1">
      <c r="A71" s="261">
        <v>3</v>
      </c>
      <c r="B71" s="261" t="s">
        <v>294</v>
      </c>
      <c r="C71" s="262" t="s">
        <v>295</v>
      </c>
      <c r="D71" s="259" t="s">
        <v>206</v>
      </c>
      <c r="E71" s="261" t="s">
        <v>296</v>
      </c>
      <c r="F71" s="261" t="s">
        <v>290</v>
      </c>
      <c r="G71" s="267" t="s">
        <v>55</v>
      </c>
      <c r="H71" s="261" t="s">
        <v>56</v>
      </c>
      <c r="I71" s="269"/>
      <c r="J71" s="1" t="str">
        <f t="shared" si="1"/>
        <v>13</v>
      </c>
      <c r="K71" s="236"/>
      <c r="L71" s="236"/>
      <c r="M71" s="236"/>
    </row>
    <row r="72" spans="1:13" s="243" customFormat="1">
      <c r="A72" s="261">
        <v>4</v>
      </c>
      <c r="B72" s="261" t="s">
        <v>297</v>
      </c>
      <c r="C72" s="262" t="s">
        <v>100</v>
      </c>
      <c r="D72" s="259" t="s">
        <v>214</v>
      </c>
      <c r="E72" s="261" t="s">
        <v>298</v>
      </c>
      <c r="F72" s="261" t="s">
        <v>290</v>
      </c>
      <c r="G72" s="261" t="s">
        <v>37</v>
      </c>
      <c r="H72" s="261" t="s">
        <v>38</v>
      </c>
      <c r="I72" s="269"/>
      <c r="J72" s="1" t="str">
        <f t="shared" si="1"/>
        <v>13</v>
      </c>
      <c r="K72" s="236"/>
      <c r="L72" s="236"/>
      <c r="M72" s="236"/>
    </row>
    <row r="73" spans="1:13" s="243" customFormat="1">
      <c r="A73" s="261">
        <v>5</v>
      </c>
      <c r="B73" s="261" t="s">
        <v>299</v>
      </c>
      <c r="C73" s="262" t="s">
        <v>300</v>
      </c>
      <c r="D73" s="259" t="s">
        <v>301</v>
      </c>
      <c r="E73" s="261" t="s">
        <v>302</v>
      </c>
      <c r="F73" s="261" t="s">
        <v>290</v>
      </c>
      <c r="G73" s="261" t="s">
        <v>37</v>
      </c>
      <c r="H73" s="261" t="s">
        <v>38</v>
      </c>
      <c r="I73" s="270"/>
      <c r="J73" s="1" t="str">
        <f t="shared" si="1"/>
        <v>13</v>
      </c>
      <c r="K73" s="236"/>
      <c r="L73" s="236"/>
      <c r="M73" s="236"/>
    </row>
    <row r="74" spans="1:13" s="243" customFormat="1">
      <c r="A74" s="261">
        <v>6</v>
      </c>
      <c r="B74" s="261" t="s">
        <v>303</v>
      </c>
      <c r="C74" s="262" t="s">
        <v>304</v>
      </c>
      <c r="D74" s="259" t="s">
        <v>305</v>
      </c>
      <c r="E74" s="261" t="s">
        <v>306</v>
      </c>
      <c r="F74" s="261" t="s">
        <v>290</v>
      </c>
      <c r="G74" s="261" t="s">
        <v>37</v>
      </c>
      <c r="H74" s="261" t="s">
        <v>56</v>
      </c>
      <c r="I74" s="269"/>
      <c r="J74" s="1" t="str">
        <f t="shared" si="1"/>
        <v>13</v>
      </c>
      <c r="K74" s="236"/>
      <c r="L74" s="236"/>
      <c r="M74" s="236"/>
    </row>
    <row r="75" spans="1:13" s="243" customFormat="1">
      <c r="A75" s="261">
        <v>7</v>
      </c>
      <c r="B75" s="261" t="s">
        <v>307</v>
      </c>
      <c r="C75" s="262" t="s">
        <v>262</v>
      </c>
      <c r="D75" s="259" t="s">
        <v>305</v>
      </c>
      <c r="E75" s="261" t="s">
        <v>308</v>
      </c>
      <c r="F75" s="261" t="s">
        <v>290</v>
      </c>
      <c r="G75" s="261" t="s">
        <v>37</v>
      </c>
      <c r="H75" s="261" t="s">
        <v>56</v>
      </c>
      <c r="I75" s="269"/>
      <c r="J75" s="1" t="str">
        <f t="shared" si="1"/>
        <v>13</v>
      </c>
      <c r="K75" s="236"/>
      <c r="L75" s="236"/>
      <c r="M75" s="236"/>
    </row>
    <row r="76" spans="1:13" s="243" customFormat="1">
      <c r="A76" s="261">
        <v>8</v>
      </c>
      <c r="B76" s="261" t="s">
        <v>309</v>
      </c>
      <c r="C76" s="262" t="s">
        <v>310</v>
      </c>
      <c r="D76" s="259" t="s">
        <v>305</v>
      </c>
      <c r="E76" s="261" t="s">
        <v>311</v>
      </c>
      <c r="F76" s="261" t="s">
        <v>290</v>
      </c>
      <c r="G76" s="261" t="s">
        <v>37</v>
      </c>
      <c r="H76" s="261" t="s">
        <v>38</v>
      </c>
      <c r="I76" s="270"/>
      <c r="J76" s="1" t="str">
        <f t="shared" si="1"/>
        <v>13</v>
      </c>
      <c r="K76" s="236"/>
      <c r="L76" s="236"/>
      <c r="M76" s="236"/>
    </row>
    <row r="77" spans="1:13" s="243" customFormat="1">
      <c r="A77" s="261">
        <v>9</v>
      </c>
      <c r="B77" s="261" t="s">
        <v>312</v>
      </c>
      <c r="C77" s="262" t="s">
        <v>313</v>
      </c>
      <c r="D77" s="259" t="s">
        <v>59</v>
      </c>
      <c r="E77" s="261" t="s">
        <v>314</v>
      </c>
      <c r="F77" s="261" t="s">
        <v>290</v>
      </c>
      <c r="G77" s="261" t="s">
        <v>37</v>
      </c>
      <c r="H77" s="261" t="s">
        <v>38</v>
      </c>
      <c r="I77" s="269"/>
      <c r="J77" s="1" t="str">
        <f t="shared" si="1"/>
        <v>13</v>
      </c>
      <c r="K77" s="236"/>
      <c r="L77" s="236"/>
      <c r="M77" s="236"/>
    </row>
    <row r="78" spans="1:13" s="243" customFormat="1">
      <c r="A78" s="261">
        <v>10</v>
      </c>
      <c r="B78" s="261" t="s">
        <v>315</v>
      </c>
      <c r="C78" s="262" t="s">
        <v>316</v>
      </c>
      <c r="D78" s="259" t="s">
        <v>317</v>
      </c>
      <c r="E78" s="261" t="s">
        <v>318</v>
      </c>
      <c r="F78" s="261" t="s">
        <v>290</v>
      </c>
      <c r="G78" s="261" t="s">
        <v>37</v>
      </c>
      <c r="H78" s="261" t="s">
        <v>38</v>
      </c>
      <c r="I78" s="271" t="s">
        <v>130</v>
      </c>
      <c r="J78" s="1" t="str">
        <f t="shared" si="1"/>
        <v>13</v>
      </c>
      <c r="K78" s="236"/>
      <c r="L78" s="236"/>
      <c r="M78" s="236"/>
    </row>
    <row r="79" spans="1:13" s="243" customFormat="1">
      <c r="A79" s="261">
        <v>11</v>
      </c>
      <c r="B79" s="261" t="s">
        <v>319</v>
      </c>
      <c r="C79" s="262" t="s">
        <v>320</v>
      </c>
      <c r="D79" s="259" t="s">
        <v>321</v>
      </c>
      <c r="E79" s="261" t="s">
        <v>322</v>
      </c>
      <c r="F79" s="261" t="s">
        <v>290</v>
      </c>
      <c r="G79" s="261" t="s">
        <v>37</v>
      </c>
      <c r="H79" s="261" t="s">
        <v>38</v>
      </c>
      <c r="I79" s="269"/>
      <c r="J79" s="1" t="str">
        <f t="shared" si="1"/>
        <v>13</v>
      </c>
      <c r="K79" s="236"/>
      <c r="L79" s="236"/>
      <c r="M79" s="236"/>
    </row>
    <row r="80" spans="1:13" s="243" customFormat="1">
      <c r="A80" s="261">
        <v>12</v>
      </c>
      <c r="B80" s="261" t="s">
        <v>323</v>
      </c>
      <c r="C80" s="262" t="s">
        <v>324</v>
      </c>
      <c r="D80" s="259" t="s">
        <v>121</v>
      </c>
      <c r="E80" s="261" t="s">
        <v>325</v>
      </c>
      <c r="F80" s="261" t="s">
        <v>290</v>
      </c>
      <c r="G80" s="261" t="s">
        <v>37</v>
      </c>
      <c r="H80" s="261" t="s">
        <v>38</v>
      </c>
      <c r="I80" s="269"/>
      <c r="J80" s="1" t="str">
        <f t="shared" si="1"/>
        <v>13</v>
      </c>
      <c r="K80" s="236"/>
      <c r="L80" s="236"/>
      <c r="M80" s="236"/>
    </row>
    <row r="81" spans="1:13" s="243" customFormat="1">
      <c r="A81" s="261">
        <v>13</v>
      </c>
      <c r="B81" s="264" t="s">
        <v>326</v>
      </c>
      <c r="C81" s="265" t="s">
        <v>327</v>
      </c>
      <c r="D81" s="266" t="s">
        <v>328</v>
      </c>
      <c r="E81" s="264" t="s">
        <v>329</v>
      </c>
      <c r="F81" s="264" t="s">
        <v>290</v>
      </c>
      <c r="G81" s="267"/>
      <c r="H81" s="264" t="s">
        <v>38</v>
      </c>
      <c r="I81" s="269"/>
      <c r="J81" s="1" t="str">
        <f t="shared" si="1"/>
        <v>13</v>
      </c>
      <c r="K81" s="236"/>
      <c r="L81" s="236"/>
      <c r="M81" s="236"/>
    </row>
    <row r="82" spans="1:13" s="243" customFormat="1">
      <c r="A82" s="261">
        <v>14</v>
      </c>
      <c r="B82" s="261" t="s">
        <v>330</v>
      </c>
      <c r="C82" s="262" t="s">
        <v>331</v>
      </c>
      <c r="D82" s="259" t="s">
        <v>332</v>
      </c>
      <c r="E82" s="261" t="s">
        <v>333</v>
      </c>
      <c r="F82" s="261" t="s">
        <v>290</v>
      </c>
      <c r="G82" s="261" t="s">
        <v>37</v>
      </c>
      <c r="H82" s="261" t="s">
        <v>56</v>
      </c>
      <c r="I82" s="268" t="s">
        <v>130</v>
      </c>
      <c r="J82" s="1" t="str">
        <f t="shared" si="1"/>
        <v>13</v>
      </c>
      <c r="K82" s="236"/>
      <c r="L82" s="236"/>
      <c r="M82" s="236"/>
    </row>
    <row r="83" spans="1:13" s="243" customFormat="1">
      <c r="A83" s="261">
        <v>15</v>
      </c>
      <c r="B83" s="261" t="s">
        <v>334</v>
      </c>
      <c r="C83" s="262" t="s">
        <v>335</v>
      </c>
      <c r="D83" s="259" t="s">
        <v>336</v>
      </c>
      <c r="E83" s="261" t="s">
        <v>337</v>
      </c>
      <c r="F83" s="261" t="s">
        <v>290</v>
      </c>
      <c r="G83" s="261" t="s">
        <v>37</v>
      </c>
      <c r="H83" s="261" t="s">
        <v>56</v>
      </c>
      <c r="I83" s="269"/>
      <c r="J83" s="1" t="str">
        <f t="shared" si="1"/>
        <v>13</v>
      </c>
      <c r="K83" s="236"/>
      <c r="L83" s="236"/>
      <c r="M83" s="236"/>
    </row>
    <row r="84" spans="1:13" s="243" customFormat="1">
      <c r="A84" s="261">
        <v>16</v>
      </c>
      <c r="B84" s="261" t="s">
        <v>338</v>
      </c>
      <c r="C84" s="262" t="s">
        <v>339</v>
      </c>
      <c r="D84" s="259" t="s">
        <v>340</v>
      </c>
      <c r="E84" s="261" t="s">
        <v>341</v>
      </c>
      <c r="F84" s="261" t="s">
        <v>290</v>
      </c>
      <c r="G84" s="261" t="s">
        <v>37</v>
      </c>
      <c r="H84" s="261" t="s">
        <v>56</v>
      </c>
      <c r="I84" s="269"/>
      <c r="J84" s="1" t="str">
        <f t="shared" si="1"/>
        <v>13</v>
      </c>
      <c r="K84" s="236"/>
      <c r="L84" s="236"/>
      <c r="M84" s="236"/>
    </row>
    <row r="85" spans="1:13" s="243" customFormat="1">
      <c r="A85" s="261">
        <v>17</v>
      </c>
      <c r="B85" s="261" t="s">
        <v>342</v>
      </c>
      <c r="C85" s="262" t="s">
        <v>343</v>
      </c>
      <c r="D85" s="259" t="s">
        <v>344</v>
      </c>
      <c r="E85" s="261" t="s">
        <v>345</v>
      </c>
      <c r="F85" s="261" t="s">
        <v>290</v>
      </c>
      <c r="G85" s="261" t="s">
        <v>37</v>
      </c>
      <c r="H85" s="261" t="s">
        <v>38</v>
      </c>
      <c r="I85" s="269"/>
      <c r="J85" s="1" t="str">
        <f t="shared" si="1"/>
        <v>13</v>
      </c>
      <c r="K85" s="236"/>
      <c r="L85" s="236"/>
      <c r="M85" s="236"/>
    </row>
    <row r="86" spans="1:13" s="243" customFormat="1">
      <c r="A86" s="261">
        <v>18</v>
      </c>
      <c r="B86" s="261" t="s">
        <v>346</v>
      </c>
      <c r="C86" s="262" t="s">
        <v>347</v>
      </c>
      <c r="D86" s="259" t="s">
        <v>348</v>
      </c>
      <c r="E86" s="261" t="s">
        <v>349</v>
      </c>
      <c r="F86" s="261" t="s">
        <v>290</v>
      </c>
      <c r="G86" s="261" t="s">
        <v>37</v>
      </c>
      <c r="H86" s="261" t="s">
        <v>38</v>
      </c>
      <c r="I86" s="269"/>
      <c r="J86" s="1" t="str">
        <f t="shared" si="1"/>
        <v>13</v>
      </c>
      <c r="K86" s="236"/>
      <c r="L86" s="236"/>
      <c r="M86" s="236"/>
    </row>
    <row r="87" spans="1:13" s="243" customFormat="1">
      <c r="A87" s="261">
        <v>19</v>
      </c>
      <c r="B87" s="261" t="s">
        <v>350</v>
      </c>
      <c r="C87" s="262" t="s">
        <v>351</v>
      </c>
      <c r="D87" s="259" t="s">
        <v>352</v>
      </c>
      <c r="E87" s="261" t="s">
        <v>353</v>
      </c>
      <c r="F87" s="261" t="s">
        <v>290</v>
      </c>
      <c r="G87" s="261" t="s">
        <v>37</v>
      </c>
      <c r="H87" s="261" t="s">
        <v>38</v>
      </c>
      <c r="I87" s="268" t="s">
        <v>130</v>
      </c>
      <c r="J87" s="1" t="str">
        <f t="shared" si="1"/>
        <v>13</v>
      </c>
      <c r="K87" s="236"/>
      <c r="L87" s="236"/>
      <c r="M87" s="236"/>
    </row>
    <row r="88" spans="1:13" s="243" customFormat="1">
      <c r="A88" s="261">
        <v>20</v>
      </c>
      <c r="B88" s="261" t="s">
        <v>354</v>
      </c>
      <c r="C88" s="262" t="s">
        <v>262</v>
      </c>
      <c r="D88" s="259" t="s">
        <v>355</v>
      </c>
      <c r="E88" s="261" t="s">
        <v>356</v>
      </c>
      <c r="F88" s="261" t="s">
        <v>290</v>
      </c>
      <c r="G88" s="270" t="s">
        <v>37</v>
      </c>
      <c r="H88" s="261" t="s">
        <v>38</v>
      </c>
      <c r="I88" s="270"/>
      <c r="J88" s="1" t="str">
        <f t="shared" si="1"/>
        <v>13</v>
      </c>
      <c r="K88" s="236"/>
      <c r="L88" s="236"/>
      <c r="M88" s="236"/>
    </row>
    <row r="89" spans="1:13" s="243" customFormat="1">
      <c r="A89" s="261">
        <v>21</v>
      </c>
      <c r="B89" s="261" t="s">
        <v>357</v>
      </c>
      <c r="C89" s="262" t="s">
        <v>358</v>
      </c>
      <c r="D89" s="259" t="s">
        <v>85</v>
      </c>
      <c r="E89" s="261" t="s">
        <v>359</v>
      </c>
      <c r="F89" s="261" t="s">
        <v>290</v>
      </c>
      <c r="G89" s="261" t="s">
        <v>37</v>
      </c>
      <c r="H89" s="261" t="s">
        <v>56</v>
      </c>
      <c r="I89" s="270"/>
      <c r="J89" s="1" t="str">
        <f t="shared" si="1"/>
        <v>13</v>
      </c>
      <c r="K89" s="236"/>
      <c r="L89" s="236"/>
      <c r="M89" s="236"/>
    </row>
    <row r="90" spans="1:13" s="243" customFormat="1">
      <c r="A90" s="261">
        <v>22</v>
      </c>
      <c r="B90" s="261" t="s">
        <v>360</v>
      </c>
      <c r="C90" s="262" t="s">
        <v>100</v>
      </c>
      <c r="D90" s="259" t="s">
        <v>361</v>
      </c>
      <c r="E90" s="261" t="s">
        <v>362</v>
      </c>
      <c r="F90" s="261" t="s">
        <v>290</v>
      </c>
      <c r="G90" s="263" t="s">
        <v>82</v>
      </c>
      <c r="H90" s="261" t="s">
        <v>38</v>
      </c>
      <c r="I90" s="270"/>
      <c r="J90" s="1" t="str">
        <f t="shared" si="1"/>
        <v>13</v>
      </c>
      <c r="K90" s="236"/>
      <c r="L90" s="236"/>
      <c r="M90" s="236"/>
    </row>
    <row r="91" spans="1:13" s="243" customFormat="1">
      <c r="A91" s="261">
        <v>23</v>
      </c>
      <c r="B91" s="261" t="s">
        <v>363</v>
      </c>
      <c r="C91" s="262" t="s">
        <v>364</v>
      </c>
      <c r="D91" s="259" t="s">
        <v>365</v>
      </c>
      <c r="E91" s="261" t="s">
        <v>366</v>
      </c>
      <c r="F91" s="261" t="s">
        <v>290</v>
      </c>
      <c r="G91" s="261" t="s">
        <v>37</v>
      </c>
      <c r="H91" s="261" t="s">
        <v>38</v>
      </c>
      <c r="I91" s="270"/>
      <c r="J91" s="1" t="str">
        <f t="shared" si="1"/>
        <v>13</v>
      </c>
      <c r="K91" s="236"/>
      <c r="L91" s="236"/>
      <c r="M91" s="236"/>
    </row>
    <row r="92" spans="1:13" s="243" customFormat="1">
      <c r="A92" s="261">
        <v>24</v>
      </c>
      <c r="B92" s="261" t="s">
        <v>367</v>
      </c>
      <c r="C92" s="262" t="s">
        <v>368</v>
      </c>
      <c r="D92" s="259" t="s">
        <v>369</v>
      </c>
      <c r="E92" s="261" t="s">
        <v>370</v>
      </c>
      <c r="F92" s="261" t="s">
        <v>290</v>
      </c>
      <c r="G92" s="261" t="s">
        <v>37</v>
      </c>
      <c r="H92" s="261" t="s">
        <v>38</v>
      </c>
      <c r="I92" s="268" t="s">
        <v>371</v>
      </c>
      <c r="J92" s="1" t="str">
        <f t="shared" si="1"/>
        <v>13</v>
      </c>
      <c r="K92" s="236"/>
      <c r="L92" s="236"/>
      <c r="M92" s="236"/>
    </row>
    <row r="93" spans="1:13" s="243" customFormat="1">
      <c r="A93" s="261">
        <v>25</v>
      </c>
      <c r="B93" s="261" t="s">
        <v>372</v>
      </c>
      <c r="C93" s="262" t="s">
        <v>373</v>
      </c>
      <c r="D93" s="259" t="s">
        <v>374</v>
      </c>
      <c r="E93" s="261" t="s">
        <v>375</v>
      </c>
      <c r="F93" s="261" t="s">
        <v>290</v>
      </c>
      <c r="G93" s="261" t="s">
        <v>37</v>
      </c>
      <c r="H93" s="261" t="s">
        <v>38</v>
      </c>
      <c r="I93" s="270"/>
      <c r="J93" s="1" t="str">
        <f t="shared" si="1"/>
        <v>13</v>
      </c>
      <c r="K93" s="236"/>
      <c r="L93" s="236"/>
      <c r="M93" s="236"/>
    </row>
    <row r="94" spans="1:13" s="243" customFormat="1">
      <c r="A94" s="261">
        <v>26</v>
      </c>
      <c r="B94" s="264" t="s">
        <v>376</v>
      </c>
      <c r="C94" s="265" t="s">
        <v>377</v>
      </c>
      <c r="D94" s="266" t="s">
        <v>378</v>
      </c>
      <c r="E94" s="264" t="s">
        <v>379</v>
      </c>
      <c r="F94" s="261" t="s">
        <v>290</v>
      </c>
      <c r="G94" s="261"/>
      <c r="H94" s="261" t="s">
        <v>38</v>
      </c>
      <c r="I94" s="273" t="s">
        <v>380</v>
      </c>
      <c r="J94" s="1" t="str">
        <f t="shared" si="1"/>
        <v>13</v>
      </c>
      <c r="K94" s="236"/>
      <c r="L94" s="236"/>
      <c r="M94" s="236"/>
    </row>
    <row r="95" spans="1:13" s="243" customFormat="1">
      <c r="A95" s="261">
        <v>1</v>
      </c>
      <c r="B95" s="261" t="s">
        <v>381</v>
      </c>
      <c r="C95" s="262" t="s">
        <v>382</v>
      </c>
      <c r="D95" s="259" t="s">
        <v>383</v>
      </c>
      <c r="E95" s="261" t="s">
        <v>384</v>
      </c>
      <c r="F95" s="261" t="s">
        <v>385</v>
      </c>
      <c r="G95" s="261" t="s">
        <v>37</v>
      </c>
      <c r="H95" s="261" t="s">
        <v>38</v>
      </c>
      <c r="I95" s="270"/>
      <c r="J95" s="1" t="str">
        <f t="shared" si="1"/>
        <v>13</v>
      </c>
      <c r="K95" s="236"/>
      <c r="L95" s="236"/>
      <c r="M95" s="236"/>
    </row>
    <row r="96" spans="1:13" s="243" customFormat="1">
      <c r="A96" s="261">
        <v>2</v>
      </c>
      <c r="B96" s="261" t="s">
        <v>386</v>
      </c>
      <c r="C96" s="262" t="s">
        <v>387</v>
      </c>
      <c r="D96" s="259" t="s">
        <v>388</v>
      </c>
      <c r="E96" s="261" t="s">
        <v>389</v>
      </c>
      <c r="F96" s="261" t="s">
        <v>385</v>
      </c>
      <c r="G96" s="261" t="s">
        <v>37</v>
      </c>
      <c r="H96" s="261" t="s">
        <v>56</v>
      </c>
      <c r="I96" s="271" t="s">
        <v>390</v>
      </c>
      <c r="J96" s="1" t="str">
        <f t="shared" si="1"/>
        <v>13</v>
      </c>
      <c r="K96" s="236"/>
      <c r="L96" s="236"/>
      <c r="M96" s="236"/>
    </row>
    <row r="97" spans="1:13" s="243" customFormat="1">
      <c r="A97" s="261">
        <v>3</v>
      </c>
      <c r="B97" s="261" t="s">
        <v>391</v>
      </c>
      <c r="C97" s="262" t="s">
        <v>392</v>
      </c>
      <c r="D97" s="259" t="s">
        <v>45</v>
      </c>
      <c r="E97" s="261" t="s">
        <v>393</v>
      </c>
      <c r="F97" s="261" t="s">
        <v>385</v>
      </c>
      <c r="G97" s="261" t="s">
        <v>37</v>
      </c>
      <c r="H97" s="261" t="s">
        <v>38</v>
      </c>
      <c r="I97" s="270"/>
      <c r="J97" s="1" t="str">
        <f t="shared" si="1"/>
        <v>13</v>
      </c>
      <c r="K97" s="236"/>
      <c r="L97" s="236"/>
      <c r="M97" s="236"/>
    </row>
    <row r="98" spans="1:13" s="243" customFormat="1">
      <c r="A98" s="261">
        <v>4</v>
      </c>
      <c r="B98" s="261" t="s">
        <v>394</v>
      </c>
      <c r="C98" s="262" t="s">
        <v>358</v>
      </c>
      <c r="D98" s="259" t="s">
        <v>206</v>
      </c>
      <c r="E98" s="261" t="s">
        <v>395</v>
      </c>
      <c r="F98" s="261" t="s">
        <v>385</v>
      </c>
      <c r="G98" s="261" t="s">
        <v>37</v>
      </c>
      <c r="H98" s="261" t="s">
        <v>38</v>
      </c>
      <c r="I98" s="271"/>
      <c r="J98" s="1" t="str">
        <f t="shared" si="1"/>
        <v>13</v>
      </c>
      <c r="K98" s="236"/>
      <c r="L98" s="236"/>
      <c r="M98" s="236"/>
    </row>
    <row r="99" spans="1:13" s="243" customFormat="1">
      <c r="A99" s="261">
        <v>5</v>
      </c>
      <c r="B99" s="261" t="s">
        <v>396</v>
      </c>
      <c r="C99" s="262" t="s">
        <v>397</v>
      </c>
      <c r="D99" s="259" t="s">
        <v>398</v>
      </c>
      <c r="E99" s="261" t="s">
        <v>399</v>
      </c>
      <c r="F99" s="261" t="s">
        <v>385</v>
      </c>
      <c r="G99" s="261" t="s">
        <v>37</v>
      </c>
      <c r="H99" s="261" t="s">
        <v>38</v>
      </c>
      <c r="I99" s="270"/>
      <c r="J99" s="1" t="str">
        <f t="shared" si="1"/>
        <v>13</v>
      </c>
      <c r="K99" s="236"/>
      <c r="L99" s="236"/>
      <c r="M99" s="236"/>
    </row>
    <row r="100" spans="1:13" s="243" customFormat="1">
      <c r="A100" s="261">
        <v>6</v>
      </c>
      <c r="B100" s="261" t="s">
        <v>400</v>
      </c>
      <c r="C100" s="262" t="s">
        <v>401</v>
      </c>
      <c r="D100" s="259" t="s">
        <v>402</v>
      </c>
      <c r="E100" s="261">
        <v>1995</v>
      </c>
      <c r="F100" s="261" t="s">
        <v>385</v>
      </c>
      <c r="G100" s="263" t="s">
        <v>55</v>
      </c>
      <c r="H100" s="261" t="s">
        <v>38</v>
      </c>
      <c r="I100" s="270"/>
      <c r="J100" s="1" t="str">
        <f t="shared" si="1"/>
        <v>13</v>
      </c>
      <c r="K100" s="236"/>
      <c r="L100" s="236"/>
      <c r="M100" s="236"/>
    </row>
    <row r="101" spans="1:13" s="243" customFormat="1">
      <c r="A101" s="261">
        <v>7</v>
      </c>
      <c r="B101" s="261" t="s">
        <v>403</v>
      </c>
      <c r="C101" s="262" t="s">
        <v>404</v>
      </c>
      <c r="D101" s="259" t="s">
        <v>305</v>
      </c>
      <c r="E101" s="261" t="s">
        <v>405</v>
      </c>
      <c r="F101" s="261" t="s">
        <v>385</v>
      </c>
      <c r="G101" s="261" t="s">
        <v>37</v>
      </c>
      <c r="H101" s="261" t="s">
        <v>38</v>
      </c>
      <c r="I101" s="270"/>
      <c r="J101" s="1" t="str">
        <f t="shared" si="1"/>
        <v>13</v>
      </c>
      <c r="K101" s="236"/>
      <c r="L101" s="236"/>
      <c r="M101" s="236"/>
    </row>
    <row r="102" spans="1:13" s="243" customFormat="1">
      <c r="A102" s="261">
        <v>8</v>
      </c>
      <c r="B102" s="261" t="s">
        <v>406</v>
      </c>
      <c r="C102" s="262" t="s">
        <v>145</v>
      </c>
      <c r="D102" s="259" t="s">
        <v>59</v>
      </c>
      <c r="E102" s="261" t="s">
        <v>289</v>
      </c>
      <c r="F102" s="261" t="s">
        <v>385</v>
      </c>
      <c r="G102" s="261" t="s">
        <v>37</v>
      </c>
      <c r="H102" s="261" t="s">
        <v>38</v>
      </c>
      <c r="I102" s="271" t="s">
        <v>390</v>
      </c>
      <c r="J102" s="1" t="str">
        <f t="shared" si="1"/>
        <v>13</v>
      </c>
      <c r="K102" s="236"/>
      <c r="L102" s="236"/>
      <c r="M102" s="236"/>
    </row>
    <row r="103" spans="1:13" s="243" customFormat="1">
      <c r="A103" s="261">
        <v>9</v>
      </c>
      <c r="B103" s="261" t="s">
        <v>407</v>
      </c>
      <c r="C103" s="262" t="s">
        <v>408</v>
      </c>
      <c r="D103" s="259" t="s">
        <v>409</v>
      </c>
      <c r="E103" s="261" t="s">
        <v>410</v>
      </c>
      <c r="F103" s="261" t="s">
        <v>385</v>
      </c>
      <c r="G103" s="261" t="s">
        <v>37</v>
      </c>
      <c r="H103" s="261" t="s">
        <v>56</v>
      </c>
      <c r="I103" s="270"/>
      <c r="J103" s="1" t="str">
        <f t="shared" si="1"/>
        <v>13</v>
      </c>
      <c r="K103" s="236"/>
      <c r="L103" s="236"/>
      <c r="M103" s="236"/>
    </row>
    <row r="104" spans="1:13" s="243" customFormat="1">
      <c r="A104" s="261">
        <v>10</v>
      </c>
      <c r="B104" s="261" t="s">
        <v>411</v>
      </c>
      <c r="C104" s="262" t="s">
        <v>324</v>
      </c>
      <c r="D104" s="259" t="s">
        <v>412</v>
      </c>
      <c r="E104" s="261" t="s">
        <v>413</v>
      </c>
      <c r="F104" s="261" t="s">
        <v>385</v>
      </c>
      <c r="G104" s="261" t="s">
        <v>37</v>
      </c>
      <c r="H104" s="261" t="s">
        <v>38</v>
      </c>
      <c r="I104" s="272"/>
      <c r="J104" s="1" t="str">
        <f t="shared" si="1"/>
        <v>13</v>
      </c>
      <c r="K104" s="236"/>
      <c r="L104" s="236"/>
      <c r="M104" s="236"/>
    </row>
    <row r="105" spans="1:13" s="243" customFormat="1">
      <c r="A105" s="261">
        <v>11</v>
      </c>
      <c r="B105" s="261" t="s">
        <v>414</v>
      </c>
      <c r="C105" s="262" t="s">
        <v>415</v>
      </c>
      <c r="D105" s="259" t="s">
        <v>416</v>
      </c>
      <c r="E105" s="261" t="s">
        <v>417</v>
      </c>
      <c r="F105" s="261" t="s">
        <v>385</v>
      </c>
      <c r="G105" s="261" t="s">
        <v>37</v>
      </c>
      <c r="H105" s="261" t="s">
        <v>56</v>
      </c>
      <c r="I105" s="268"/>
      <c r="J105" s="1" t="str">
        <f t="shared" si="1"/>
        <v>13</v>
      </c>
      <c r="K105" s="236"/>
      <c r="L105" s="236"/>
      <c r="M105" s="236"/>
    </row>
    <row r="106" spans="1:13" s="243" customFormat="1">
      <c r="A106" s="261">
        <v>12</v>
      </c>
      <c r="B106" s="261" t="s">
        <v>418</v>
      </c>
      <c r="C106" s="262" t="s">
        <v>419</v>
      </c>
      <c r="D106" s="259" t="s">
        <v>420</v>
      </c>
      <c r="E106" s="261" t="s">
        <v>421</v>
      </c>
      <c r="F106" s="261" t="s">
        <v>385</v>
      </c>
      <c r="G106" s="261" t="s">
        <v>37</v>
      </c>
      <c r="H106" s="261" t="s">
        <v>38</v>
      </c>
      <c r="I106" s="270"/>
      <c r="J106" s="1" t="str">
        <f t="shared" si="1"/>
        <v>13</v>
      </c>
      <c r="K106" s="236"/>
      <c r="L106" s="236"/>
      <c r="M106" s="236"/>
    </row>
    <row r="107" spans="1:13" s="243" customFormat="1">
      <c r="A107" s="261">
        <v>13</v>
      </c>
      <c r="B107" s="261" t="s">
        <v>422</v>
      </c>
      <c r="C107" s="262" t="s">
        <v>423</v>
      </c>
      <c r="D107" s="259" t="s">
        <v>352</v>
      </c>
      <c r="E107" s="261" t="s">
        <v>424</v>
      </c>
      <c r="F107" s="261" t="s">
        <v>385</v>
      </c>
      <c r="G107" s="261" t="s">
        <v>37</v>
      </c>
      <c r="H107" s="261" t="s">
        <v>38</v>
      </c>
      <c r="I107" s="273" t="s">
        <v>425</v>
      </c>
      <c r="J107" s="1" t="str">
        <f t="shared" si="1"/>
        <v>13</v>
      </c>
      <c r="K107" s="236"/>
      <c r="L107" s="236"/>
      <c r="M107" s="236"/>
    </row>
    <row r="108" spans="1:13" s="243" customFormat="1">
      <c r="A108" s="261">
        <v>14</v>
      </c>
      <c r="B108" s="261" t="s">
        <v>426</v>
      </c>
      <c r="C108" s="262" t="s">
        <v>427</v>
      </c>
      <c r="D108" s="259" t="s">
        <v>428</v>
      </c>
      <c r="E108" s="261" t="s">
        <v>429</v>
      </c>
      <c r="F108" s="261" t="s">
        <v>385</v>
      </c>
      <c r="G108" s="261" t="s">
        <v>37</v>
      </c>
      <c r="H108" s="261" t="s">
        <v>38</v>
      </c>
      <c r="I108" s="270"/>
      <c r="J108" s="1" t="str">
        <f t="shared" si="1"/>
        <v>13</v>
      </c>
      <c r="K108" s="236"/>
      <c r="L108" s="236"/>
      <c r="M108" s="236"/>
    </row>
    <row r="109" spans="1:13" s="243" customFormat="1">
      <c r="A109" s="261">
        <v>15</v>
      </c>
      <c r="B109" s="261" t="s">
        <v>430</v>
      </c>
      <c r="C109" s="262" t="s">
        <v>431</v>
      </c>
      <c r="D109" s="259" t="s">
        <v>432</v>
      </c>
      <c r="E109" s="261" t="s">
        <v>54</v>
      </c>
      <c r="F109" s="261" t="s">
        <v>385</v>
      </c>
      <c r="G109" s="261" t="s">
        <v>37</v>
      </c>
      <c r="H109" s="261" t="s">
        <v>38</v>
      </c>
      <c r="I109" s="270"/>
      <c r="J109" s="1" t="str">
        <f t="shared" si="1"/>
        <v>13</v>
      </c>
      <c r="K109" s="236"/>
      <c r="L109" s="236"/>
      <c r="M109" s="236"/>
    </row>
    <row r="110" spans="1:13" s="243" customFormat="1">
      <c r="A110" s="261">
        <v>16</v>
      </c>
      <c r="B110" s="261" t="s">
        <v>433</v>
      </c>
      <c r="C110" s="262" t="s">
        <v>404</v>
      </c>
      <c r="D110" s="259" t="s">
        <v>161</v>
      </c>
      <c r="E110" s="261" t="s">
        <v>434</v>
      </c>
      <c r="F110" s="261" t="s">
        <v>385</v>
      </c>
      <c r="G110" s="263" t="s">
        <v>69</v>
      </c>
      <c r="H110" s="261" t="s">
        <v>56</v>
      </c>
      <c r="I110" s="273" t="s">
        <v>435</v>
      </c>
      <c r="J110" s="1" t="str">
        <f t="shared" si="1"/>
        <v>13</v>
      </c>
      <c r="K110" s="236"/>
      <c r="L110" s="236"/>
      <c r="M110" s="236"/>
    </row>
    <row r="111" spans="1:13" s="243" customFormat="1">
      <c r="A111" s="261">
        <v>17</v>
      </c>
      <c r="B111" s="261" t="s">
        <v>436</v>
      </c>
      <c r="C111" s="262" t="s">
        <v>347</v>
      </c>
      <c r="D111" s="259" t="s">
        <v>437</v>
      </c>
      <c r="E111" s="261" t="s">
        <v>438</v>
      </c>
      <c r="F111" s="261" t="s">
        <v>385</v>
      </c>
      <c r="G111" s="261" t="s">
        <v>37</v>
      </c>
      <c r="H111" s="261" t="s">
        <v>38</v>
      </c>
      <c r="I111" s="270"/>
      <c r="J111" s="1" t="str">
        <f t="shared" si="1"/>
        <v>13</v>
      </c>
      <c r="K111" s="236"/>
      <c r="L111" s="236"/>
      <c r="M111" s="236"/>
    </row>
    <row r="112" spans="1:13" s="243" customFormat="1">
      <c r="A112" s="261">
        <v>18</v>
      </c>
      <c r="B112" s="261" t="s">
        <v>439</v>
      </c>
      <c r="C112" s="262" t="s">
        <v>440</v>
      </c>
      <c r="D112" s="259" t="s">
        <v>266</v>
      </c>
      <c r="E112" s="261" t="s">
        <v>441</v>
      </c>
      <c r="F112" s="261" t="s">
        <v>385</v>
      </c>
      <c r="G112" s="263" t="s">
        <v>82</v>
      </c>
      <c r="H112" s="261" t="s">
        <v>38</v>
      </c>
      <c r="I112" s="270"/>
      <c r="J112" s="1" t="str">
        <f t="shared" si="1"/>
        <v>13</v>
      </c>
      <c r="K112" s="236"/>
      <c r="L112" s="236"/>
      <c r="M112" s="236"/>
    </row>
    <row r="113" spans="1:13" s="243" customFormat="1">
      <c r="A113" s="261">
        <v>19</v>
      </c>
      <c r="B113" s="261" t="s">
        <v>442</v>
      </c>
      <c r="C113" s="262" t="s">
        <v>443</v>
      </c>
      <c r="D113" s="259" t="s">
        <v>164</v>
      </c>
      <c r="E113" s="261" t="s">
        <v>444</v>
      </c>
      <c r="F113" s="261" t="s">
        <v>385</v>
      </c>
      <c r="G113" s="261" t="s">
        <v>37</v>
      </c>
      <c r="H113" s="261" t="s">
        <v>38</v>
      </c>
      <c r="I113" s="268"/>
      <c r="J113" s="1" t="str">
        <f t="shared" si="1"/>
        <v>13</v>
      </c>
      <c r="K113" s="236"/>
      <c r="L113" s="236"/>
      <c r="M113" s="236"/>
    </row>
    <row r="114" spans="1:13" s="243" customFormat="1">
      <c r="A114" s="261">
        <v>20</v>
      </c>
      <c r="B114" s="261" t="s">
        <v>445</v>
      </c>
      <c r="C114" s="262" t="s">
        <v>347</v>
      </c>
      <c r="D114" s="259" t="s">
        <v>446</v>
      </c>
      <c r="E114" s="261" t="s">
        <v>447</v>
      </c>
      <c r="F114" s="261" t="s">
        <v>385</v>
      </c>
      <c r="G114" s="261" t="s">
        <v>37</v>
      </c>
      <c r="H114" s="261" t="s">
        <v>38</v>
      </c>
      <c r="I114" s="270"/>
      <c r="J114" s="1" t="str">
        <f t="shared" si="1"/>
        <v>13</v>
      </c>
      <c r="K114" s="236"/>
      <c r="L114" s="236"/>
      <c r="M114" s="236"/>
    </row>
    <row r="115" spans="1:13" s="243" customFormat="1">
      <c r="A115" s="261">
        <v>21</v>
      </c>
      <c r="B115" s="261" t="s">
        <v>448</v>
      </c>
      <c r="C115" s="262" t="s">
        <v>339</v>
      </c>
      <c r="D115" s="259" t="s">
        <v>85</v>
      </c>
      <c r="E115" s="261" t="s">
        <v>449</v>
      </c>
      <c r="F115" s="261" t="s">
        <v>385</v>
      </c>
      <c r="G115" s="261" t="s">
        <v>37</v>
      </c>
      <c r="H115" s="261" t="s">
        <v>38</v>
      </c>
      <c r="I115" s="271" t="s">
        <v>450</v>
      </c>
      <c r="J115" s="1" t="str">
        <f t="shared" si="1"/>
        <v>13</v>
      </c>
      <c r="K115" s="236"/>
      <c r="L115" s="236"/>
      <c r="M115" s="236"/>
    </row>
    <row r="116" spans="1:13" s="243" customFormat="1">
      <c r="A116" s="261">
        <v>22</v>
      </c>
      <c r="B116" s="261" t="s">
        <v>451</v>
      </c>
      <c r="C116" s="262" t="s">
        <v>452</v>
      </c>
      <c r="D116" s="259" t="s">
        <v>453</v>
      </c>
      <c r="E116" s="261" t="s">
        <v>454</v>
      </c>
      <c r="F116" s="261" t="s">
        <v>385</v>
      </c>
      <c r="G116" s="261" t="s">
        <v>37</v>
      </c>
      <c r="H116" s="261" t="s">
        <v>56</v>
      </c>
      <c r="I116" s="270"/>
      <c r="J116" s="1" t="str">
        <f t="shared" si="1"/>
        <v>13</v>
      </c>
      <c r="K116" s="236"/>
      <c r="L116" s="236"/>
      <c r="M116" s="236"/>
    </row>
    <row r="117" spans="1:13" s="243" customFormat="1">
      <c r="A117" s="261">
        <v>23</v>
      </c>
      <c r="B117" s="261" t="s">
        <v>455</v>
      </c>
      <c r="C117" s="262" t="s">
        <v>456</v>
      </c>
      <c r="D117" s="259" t="s">
        <v>453</v>
      </c>
      <c r="E117" s="261" t="s">
        <v>457</v>
      </c>
      <c r="F117" s="261" t="s">
        <v>385</v>
      </c>
      <c r="G117" s="261" t="s">
        <v>37</v>
      </c>
      <c r="H117" s="261" t="s">
        <v>38</v>
      </c>
      <c r="I117" s="268"/>
      <c r="J117" s="1" t="str">
        <f t="shared" si="1"/>
        <v>13</v>
      </c>
      <c r="K117" s="236"/>
      <c r="L117" s="236"/>
      <c r="M117" s="236"/>
    </row>
    <row r="118" spans="1:13" s="243" customFormat="1">
      <c r="A118" s="261">
        <v>24</v>
      </c>
      <c r="B118" s="261" t="s">
        <v>458</v>
      </c>
      <c r="C118" s="262" t="s">
        <v>440</v>
      </c>
      <c r="D118" s="259" t="s">
        <v>459</v>
      </c>
      <c r="E118" s="261" t="s">
        <v>460</v>
      </c>
      <c r="F118" s="261" t="s">
        <v>385</v>
      </c>
      <c r="G118" s="261" t="s">
        <v>37</v>
      </c>
      <c r="H118" s="261" t="s">
        <v>38</v>
      </c>
      <c r="I118" s="270"/>
      <c r="J118" s="1" t="str">
        <f t="shared" si="1"/>
        <v>13</v>
      </c>
      <c r="K118" s="236"/>
      <c r="L118" s="236"/>
      <c r="M118" s="236"/>
    </row>
    <row r="119" spans="1:13" s="243" customFormat="1">
      <c r="A119" s="261">
        <v>25</v>
      </c>
      <c r="B119" s="261" t="s">
        <v>461</v>
      </c>
      <c r="C119" s="262" t="s">
        <v>75</v>
      </c>
      <c r="D119" s="259" t="s">
        <v>462</v>
      </c>
      <c r="E119" s="261" t="s">
        <v>463</v>
      </c>
      <c r="F119" s="261" t="s">
        <v>385</v>
      </c>
      <c r="G119" s="261" t="s">
        <v>37</v>
      </c>
      <c r="H119" s="261" t="s">
        <v>38</v>
      </c>
      <c r="I119" s="270"/>
      <c r="J119" s="1" t="str">
        <f t="shared" si="1"/>
        <v>13</v>
      </c>
      <c r="K119" s="236"/>
      <c r="L119" s="236"/>
      <c r="M119" s="236"/>
    </row>
    <row r="120" spans="1:13" s="243" customFormat="1">
      <c r="A120" s="261">
        <v>26</v>
      </c>
      <c r="B120" s="261" t="s">
        <v>464</v>
      </c>
      <c r="C120" s="262" t="s">
        <v>465</v>
      </c>
      <c r="D120" s="259" t="s">
        <v>466</v>
      </c>
      <c r="E120" s="261" t="s">
        <v>467</v>
      </c>
      <c r="F120" s="261" t="s">
        <v>385</v>
      </c>
      <c r="G120" s="261" t="s">
        <v>37</v>
      </c>
      <c r="H120" s="261" t="s">
        <v>38</v>
      </c>
      <c r="I120" s="268" t="s">
        <v>468</v>
      </c>
      <c r="J120" s="1" t="str">
        <f t="shared" si="1"/>
        <v>13</v>
      </c>
      <c r="K120" s="236"/>
      <c r="L120" s="236"/>
      <c r="M120" s="236"/>
    </row>
    <row r="121" spans="1:13" s="243" customFormat="1">
      <c r="A121" s="261">
        <v>27</v>
      </c>
      <c r="B121" s="264" t="s">
        <v>469</v>
      </c>
      <c r="C121" s="265" t="s">
        <v>470</v>
      </c>
      <c r="D121" s="266" t="s">
        <v>471</v>
      </c>
      <c r="E121" s="264" t="s">
        <v>472</v>
      </c>
      <c r="F121" s="261" t="s">
        <v>385</v>
      </c>
      <c r="G121" s="274" t="s">
        <v>473</v>
      </c>
      <c r="H121" s="264" t="s">
        <v>38</v>
      </c>
      <c r="I121" s="275" t="s">
        <v>474</v>
      </c>
      <c r="J121" s="1" t="str">
        <f t="shared" si="1"/>
        <v>13</v>
      </c>
      <c r="K121" s="236"/>
      <c r="L121" s="236"/>
      <c r="M121" s="236"/>
    </row>
    <row r="122" spans="1:13" s="243" customFormat="1">
      <c r="A122" s="261">
        <v>1</v>
      </c>
      <c r="B122" s="261" t="s">
        <v>475</v>
      </c>
      <c r="C122" s="262" t="s">
        <v>476</v>
      </c>
      <c r="D122" s="259" t="s">
        <v>45</v>
      </c>
      <c r="E122" s="261" t="s">
        <v>477</v>
      </c>
      <c r="F122" s="261" t="s">
        <v>478</v>
      </c>
      <c r="G122" s="261" t="s">
        <v>37</v>
      </c>
      <c r="H122" s="261" t="s">
        <v>56</v>
      </c>
      <c r="I122" s="270"/>
      <c r="J122" s="1" t="str">
        <f t="shared" si="1"/>
        <v>13</v>
      </c>
      <c r="K122" s="236"/>
      <c r="L122" s="236"/>
      <c r="M122" s="236"/>
    </row>
    <row r="123" spans="1:13" s="243" customFormat="1">
      <c r="A123" s="261">
        <v>2</v>
      </c>
      <c r="B123" s="261" t="s">
        <v>479</v>
      </c>
      <c r="C123" s="262" t="s">
        <v>480</v>
      </c>
      <c r="D123" s="259" t="s">
        <v>481</v>
      </c>
      <c r="E123" s="261" t="s">
        <v>482</v>
      </c>
      <c r="F123" s="261" t="s">
        <v>478</v>
      </c>
      <c r="G123" s="261" t="s">
        <v>37</v>
      </c>
      <c r="H123" s="261" t="s">
        <v>38</v>
      </c>
      <c r="I123" s="270"/>
      <c r="J123" s="1" t="str">
        <f t="shared" si="1"/>
        <v>13</v>
      </c>
      <c r="K123" s="236"/>
      <c r="L123" s="236"/>
      <c r="M123" s="236"/>
    </row>
    <row r="124" spans="1:13" s="243" customFormat="1">
      <c r="A124" s="261">
        <v>3</v>
      </c>
      <c r="B124" s="261" t="s">
        <v>483</v>
      </c>
      <c r="C124" s="262" t="s">
        <v>484</v>
      </c>
      <c r="D124" s="259" t="s">
        <v>485</v>
      </c>
      <c r="E124" s="261" t="s">
        <v>486</v>
      </c>
      <c r="F124" s="261" t="s">
        <v>478</v>
      </c>
      <c r="G124" s="261" t="s">
        <v>37</v>
      </c>
      <c r="H124" s="261" t="s">
        <v>38</v>
      </c>
      <c r="I124" s="270"/>
      <c r="J124" s="1" t="str">
        <f t="shared" si="1"/>
        <v>13</v>
      </c>
      <c r="K124" s="236"/>
      <c r="L124" s="236"/>
      <c r="M124" s="236"/>
    </row>
    <row r="125" spans="1:13" s="243" customFormat="1">
      <c r="A125" s="261">
        <v>4</v>
      </c>
      <c r="B125" s="261" t="s">
        <v>487</v>
      </c>
      <c r="C125" s="262" t="s">
        <v>488</v>
      </c>
      <c r="D125" s="259" t="s">
        <v>305</v>
      </c>
      <c r="E125" s="261" t="s">
        <v>489</v>
      </c>
      <c r="F125" s="261" t="s">
        <v>478</v>
      </c>
      <c r="G125" s="261" t="s">
        <v>37</v>
      </c>
      <c r="H125" s="261" t="s">
        <v>38</v>
      </c>
      <c r="I125" s="270"/>
      <c r="J125" s="1" t="str">
        <f t="shared" si="1"/>
        <v>13</v>
      </c>
      <c r="K125" s="236"/>
      <c r="L125" s="236"/>
      <c r="M125" s="236"/>
    </row>
    <row r="126" spans="1:13" s="243" customFormat="1">
      <c r="A126" s="261">
        <v>5</v>
      </c>
      <c r="B126" s="261" t="s">
        <v>490</v>
      </c>
      <c r="C126" s="262" t="s">
        <v>145</v>
      </c>
      <c r="D126" s="259" t="s">
        <v>59</v>
      </c>
      <c r="E126" s="261" t="s">
        <v>491</v>
      </c>
      <c r="F126" s="261" t="s">
        <v>478</v>
      </c>
      <c r="G126" s="261" t="s">
        <v>37</v>
      </c>
      <c r="H126" s="261" t="s">
        <v>38</v>
      </c>
      <c r="I126" s="270"/>
      <c r="J126" s="1" t="str">
        <f t="shared" si="1"/>
        <v>13</v>
      </c>
      <c r="K126" s="236"/>
      <c r="L126" s="236"/>
      <c r="M126" s="236"/>
    </row>
    <row r="127" spans="1:13" s="243" customFormat="1">
      <c r="A127" s="261">
        <v>6</v>
      </c>
      <c r="B127" s="261" t="s">
        <v>492</v>
      </c>
      <c r="C127" s="262" t="s">
        <v>493</v>
      </c>
      <c r="D127" s="259" t="s">
        <v>121</v>
      </c>
      <c r="E127" s="261" t="s">
        <v>494</v>
      </c>
      <c r="F127" s="261" t="s">
        <v>478</v>
      </c>
      <c r="G127" s="261" t="s">
        <v>37</v>
      </c>
      <c r="H127" s="261" t="s">
        <v>38</v>
      </c>
      <c r="I127" s="272"/>
      <c r="J127" s="1" t="str">
        <f t="shared" si="1"/>
        <v>13</v>
      </c>
      <c r="K127" s="236"/>
      <c r="L127" s="236"/>
      <c r="M127" s="236"/>
    </row>
    <row r="128" spans="1:13" s="243" customFormat="1">
      <c r="A128" s="261">
        <v>7</v>
      </c>
      <c r="B128" s="261" t="s">
        <v>495</v>
      </c>
      <c r="C128" s="262" t="s">
        <v>496</v>
      </c>
      <c r="D128" s="259" t="s">
        <v>67</v>
      </c>
      <c r="E128" s="261" t="s">
        <v>497</v>
      </c>
      <c r="F128" s="261" t="s">
        <v>478</v>
      </c>
      <c r="G128" s="261" t="s">
        <v>37</v>
      </c>
      <c r="H128" s="261" t="s">
        <v>38</v>
      </c>
      <c r="I128" s="270"/>
      <c r="J128" s="1" t="str">
        <f t="shared" si="1"/>
        <v>13</v>
      </c>
      <c r="K128" s="236"/>
      <c r="L128" s="236"/>
      <c r="M128" s="236"/>
    </row>
    <row r="129" spans="1:13" s="243" customFormat="1">
      <c r="A129" s="261">
        <v>8</v>
      </c>
      <c r="B129" s="261" t="s">
        <v>498</v>
      </c>
      <c r="C129" s="262" t="s">
        <v>343</v>
      </c>
      <c r="D129" s="259" t="s">
        <v>340</v>
      </c>
      <c r="E129" s="261" t="s">
        <v>499</v>
      </c>
      <c r="F129" s="261" t="s">
        <v>478</v>
      </c>
      <c r="G129" s="270" t="s">
        <v>37</v>
      </c>
      <c r="H129" s="261" t="s">
        <v>38</v>
      </c>
      <c r="I129" s="270"/>
      <c r="J129" s="1" t="str">
        <f t="shared" si="1"/>
        <v>13</v>
      </c>
      <c r="K129" s="236"/>
      <c r="L129" s="236"/>
      <c r="M129" s="236"/>
    </row>
    <row r="130" spans="1:13" s="243" customFormat="1">
      <c r="A130" s="261">
        <v>9</v>
      </c>
      <c r="B130" s="261" t="s">
        <v>500</v>
      </c>
      <c r="C130" s="262" t="s">
        <v>501</v>
      </c>
      <c r="D130" s="259" t="s">
        <v>502</v>
      </c>
      <c r="E130" s="261" t="s">
        <v>503</v>
      </c>
      <c r="F130" s="261" t="s">
        <v>478</v>
      </c>
      <c r="G130" s="261" t="s">
        <v>37</v>
      </c>
      <c r="H130" s="261" t="s">
        <v>38</v>
      </c>
      <c r="I130" s="271" t="s">
        <v>130</v>
      </c>
      <c r="J130" s="1" t="str">
        <f t="shared" si="1"/>
        <v>13</v>
      </c>
      <c r="K130" s="236"/>
      <c r="L130" s="236"/>
      <c r="M130" s="236"/>
    </row>
    <row r="131" spans="1:13" s="243" customFormat="1">
      <c r="A131" s="261">
        <v>10</v>
      </c>
      <c r="B131" s="261" t="s">
        <v>504</v>
      </c>
      <c r="C131" s="262" t="s">
        <v>145</v>
      </c>
      <c r="D131" s="259" t="s">
        <v>505</v>
      </c>
      <c r="E131" s="261" t="s">
        <v>506</v>
      </c>
      <c r="F131" s="261" t="s">
        <v>478</v>
      </c>
      <c r="G131" s="261" t="s">
        <v>37</v>
      </c>
      <c r="H131" s="261" t="s">
        <v>38</v>
      </c>
      <c r="I131" s="270"/>
      <c r="J131" s="1" t="str">
        <f t="shared" ref="J131:J194" si="2">LEFT(F131,2)</f>
        <v>13</v>
      </c>
      <c r="K131" s="236"/>
      <c r="L131" s="236"/>
      <c r="M131" s="236"/>
    </row>
    <row r="132" spans="1:13" s="243" customFormat="1">
      <c r="A132" s="261">
        <v>11</v>
      </c>
      <c r="B132" s="261" t="s">
        <v>507</v>
      </c>
      <c r="C132" s="262" t="s">
        <v>508</v>
      </c>
      <c r="D132" s="259" t="s">
        <v>509</v>
      </c>
      <c r="E132" s="261" t="s">
        <v>510</v>
      </c>
      <c r="F132" s="261" t="s">
        <v>478</v>
      </c>
      <c r="G132" s="263"/>
      <c r="H132" s="261" t="s">
        <v>38</v>
      </c>
      <c r="I132" s="270"/>
      <c r="J132" s="1" t="str">
        <f t="shared" si="2"/>
        <v>13</v>
      </c>
      <c r="K132" s="236"/>
      <c r="L132" s="236"/>
      <c r="M132" s="236"/>
    </row>
    <row r="133" spans="1:13" s="243" customFormat="1">
      <c r="A133" s="261">
        <v>12</v>
      </c>
      <c r="B133" s="261" t="s">
        <v>511</v>
      </c>
      <c r="C133" s="262" t="s">
        <v>512</v>
      </c>
      <c r="D133" s="259" t="s">
        <v>471</v>
      </c>
      <c r="E133" s="261" t="s">
        <v>513</v>
      </c>
      <c r="F133" s="261" t="s">
        <v>478</v>
      </c>
      <c r="G133" s="263" t="s">
        <v>55</v>
      </c>
      <c r="H133" s="261" t="s">
        <v>38</v>
      </c>
      <c r="I133" s="270"/>
      <c r="J133" s="1" t="str">
        <f t="shared" si="2"/>
        <v>13</v>
      </c>
      <c r="K133" s="236"/>
      <c r="L133" s="236"/>
      <c r="M133" s="236"/>
    </row>
    <row r="134" spans="1:13" s="243" customFormat="1">
      <c r="A134" s="261">
        <v>13</v>
      </c>
      <c r="B134" s="261" t="s">
        <v>514</v>
      </c>
      <c r="C134" s="262" t="s">
        <v>515</v>
      </c>
      <c r="D134" s="259" t="s">
        <v>352</v>
      </c>
      <c r="E134" s="261" t="s">
        <v>516</v>
      </c>
      <c r="F134" s="261" t="s">
        <v>478</v>
      </c>
      <c r="G134" s="261" t="s">
        <v>37</v>
      </c>
      <c r="H134" s="261" t="s">
        <v>56</v>
      </c>
      <c r="I134" s="270"/>
      <c r="J134" s="1" t="str">
        <f t="shared" si="2"/>
        <v>13</v>
      </c>
      <c r="K134" s="236"/>
      <c r="L134" s="236"/>
      <c r="M134" s="236"/>
    </row>
    <row r="135" spans="1:13" s="243" customFormat="1">
      <c r="A135" s="261">
        <v>14</v>
      </c>
      <c r="B135" s="261" t="s">
        <v>517</v>
      </c>
      <c r="C135" s="262" t="s">
        <v>518</v>
      </c>
      <c r="D135" s="259" t="s">
        <v>519</v>
      </c>
      <c r="E135" s="261" t="s">
        <v>520</v>
      </c>
      <c r="F135" s="261" t="s">
        <v>478</v>
      </c>
      <c r="G135" s="261" t="s">
        <v>37</v>
      </c>
      <c r="H135" s="261" t="s">
        <v>38</v>
      </c>
      <c r="I135" s="270"/>
      <c r="J135" s="1" t="str">
        <f t="shared" si="2"/>
        <v>13</v>
      </c>
      <c r="K135" s="236"/>
      <c r="L135" s="236"/>
      <c r="M135" s="236"/>
    </row>
    <row r="136" spans="1:13" s="243" customFormat="1">
      <c r="A136" s="261">
        <v>15</v>
      </c>
      <c r="B136" s="261" t="s">
        <v>521</v>
      </c>
      <c r="C136" s="262" t="s">
        <v>522</v>
      </c>
      <c r="D136" s="259" t="s">
        <v>355</v>
      </c>
      <c r="E136" s="261" t="s">
        <v>325</v>
      </c>
      <c r="F136" s="261" t="s">
        <v>478</v>
      </c>
      <c r="G136" s="261" t="s">
        <v>37</v>
      </c>
      <c r="H136" s="261" t="s">
        <v>38</v>
      </c>
      <c r="I136" s="270"/>
      <c r="J136" s="1" t="str">
        <f t="shared" si="2"/>
        <v>13</v>
      </c>
      <c r="K136" s="236"/>
      <c r="L136" s="236"/>
      <c r="M136" s="236"/>
    </row>
    <row r="137" spans="1:13" s="243" customFormat="1">
      <c r="A137" s="261">
        <v>16</v>
      </c>
      <c r="B137" s="261" t="s">
        <v>523</v>
      </c>
      <c r="C137" s="262" t="s">
        <v>292</v>
      </c>
      <c r="D137" s="259" t="s">
        <v>259</v>
      </c>
      <c r="E137" s="261" t="s">
        <v>524</v>
      </c>
      <c r="F137" s="261" t="s">
        <v>478</v>
      </c>
      <c r="G137" s="261" t="s">
        <v>37</v>
      </c>
      <c r="H137" s="261" t="s">
        <v>56</v>
      </c>
      <c r="I137" s="272"/>
      <c r="J137" s="1" t="str">
        <f t="shared" si="2"/>
        <v>13</v>
      </c>
      <c r="K137" s="236"/>
      <c r="L137" s="236"/>
      <c r="M137" s="236"/>
    </row>
    <row r="138" spans="1:13" s="243" customFormat="1">
      <c r="A138" s="261">
        <v>17</v>
      </c>
      <c r="B138" s="261" t="s">
        <v>525</v>
      </c>
      <c r="C138" s="262" t="s">
        <v>488</v>
      </c>
      <c r="D138" s="259" t="s">
        <v>526</v>
      </c>
      <c r="E138" s="261" t="s">
        <v>527</v>
      </c>
      <c r="F138" s="261" t="s">
        <v>478</v>
      </c>
      <c r="G138" s="261" t="s">
        <v>37</v>
      </c>
      <c r="H138" s="261" t="s">
        <v>38</v>
      </c>
      <c r="I138" s="270"/>
      <c r="J138" s="1" t="str">
        <f t="shared" si="2"/>
        <v>13</v>
      </c>
      <c r="K138" s="236"/>
      <c r="L138" s="236"/>
      <c r="M138" s="236"/>
    </row>
    <row r="139" spans="1:13" s="243" customFormat="1">
      <c r="A139" s="261">
        <v>18</v>
      </c>
      <c r="B139" s="261" t="s">
        <v>528</v>
      </c>
      <c r="C139" s="262" t="s">
        <v>120</v>
      </c>
      <c r="D139" s="259" t="s">
        <v>529</v>
      </c>
      <c r="E139" s="261" t="s">
        <v>530</v>
      </c>
      <c r="F139" s="261" t="s">
        <v>478</v>
      </c>
      <c r="G139" s="261" t="s">
        <v>37</v>
      </c>
      <c r="H139" s="261" t="s">
        <v>56</v>
      </c>
      <c r="I139" s="270"/>
      <c r="J139" s="1" t="str">
        <f t="shared" si="2"/>
        <v>13</v>
      </c>
      <c r="K139" s="236"/>
      <c r="L139" s="236"/>
      <c r="M139" s="236"/>
    </row>
    <row r="140" spans="1:13" s="243" customFormat="1">
      <c r="A140" s="261">
        <v>19</v>
      </c>
      <c r="B140" s="261" t="s">
        <v>531</v>
      </c>
      <c r="C140" s="262" t="s">
        <v>40</v>
      </c>
      <c r="D140" s="259" t="s">
        <v>532</v>
      </c>
      <c r="E140" s="261" t="s">
        <v>60</v>
      </c>
      <c r="F140" s="261" t="s">
        <v>478</v>
      </c>
      <c r="G140" s="263" t="s">
        <v>69</v>
      </c>
      <c r="H140" s="261" t="s">
        <v>38</v>
      </c>
      <c r="I140" s="270"/>
      <c r="J140" s="1" t="str">
        <f t="shared" si="2"/>
        <v>13</v>
      </c>
      <c r="K140" s="236"/>
      <c r="L140" s="236"/>
      <c r="M140" s="236"/>
    </row>
    <row r="141" spans="1:13" s="243" customFormat="1">
      <c r="A141" s="261">
        <v>20</v>
      </c>
      <c r="B141" s="261" t="s">
        <v>533</v>
      </c>
      <c r="C141" s="262" t="s">
        <v>534</v>
      </c>
      <c r="D141" s="259" t="s">
        <v>535</v>
      </c>
      <c r="E141" s="261" t="s">
        <v>536</v>
      </c>
      <c r="F141" s="261" t="s">
        <v>478</v>
      </c>
      <c r="G141" s="261" t="s">
        <v>37</v>
      </c>
      <c r="H141" s="261" t="s">
        <v>38</v>
      </c>
      <c r="I141" s="270"/>
      <c r="J141" s="1" t="str">
        <f t="shared" si="2"/>
        <v>13</v>
      </c>
      <c r="K141" s="236"/>
      <c r="L141" s="236"/>
      <c r="M141" s="236"/>
    </row>
    <row r="142" spans="1:13" s="243" customFormat="1">
      <c r="A142" s="261">
        <v>21</v>
      </c>
      <c r="B142" s="261" t="s">
        <v>537</v>
      </c>
      <c r="C142" s="262" t="s">
        <v>538</v>
      </c>
      <c r="D142" s="259" t="s">
        <v>365</v>
      </c>
      <c r="E142" s="261" t="s">
        <v>384</v>
      </c>
      <c r="F142" s="261" t="s">
        <v>478</v>
      </c>
      <c r="G142" s="261" t="s">
        <v>37</v>
      </c>
      <c r="H142" s="261" t="s">
        <v>38</v>
      </c>
      <c r="I142" s="270"/>
      <c r="J142" s="1" t="str">
        <f t="shared" si="2"/>
        <v>13</v>
      </c>
      <c r="K142" s="236"/>
      <c r="L142" s="236"/>
      <c r="M142" s="236"/>
    </row>
    <row r="143" spans="1:13" s="243" customFormat="1">
      <c r="A143" s="261">
        <v>22</v>
      </c>
      <c r="B143" s="261" t="s">
        <v>539</v>
      </c>
      <c r="C143" s="262" t="s">
        <v>540</v>
      </c>
      <c r="D143" s="259" t="s">
        <v>459</v>
      </c>
      <c r="E143" s="261" t="s">
        <v>541</v>
      </c>
      <c r="F143" s="261" t="s">
        <v>478</v>
      </c>
      <c r="G143" s="263" t="s">
        <v>82</v>
      </c>
      <c r="H143" s="261" t="s">
        <v>38</v>
      </c>
      <c r="I143" s="271" t="s">
        <v>130</v>
      </c>
      <c r="J143" s="1" t="str">
        <f t="shared" si="2"/>
        <v>13</v>
      </c>
      <c r="K143" s="236"/>
      <c r="L143" s="236"/>
      <c r="M143" s="236"/>
    </row>
    <row r="144" spans="1:13" s="243" customFormat="1">
      <c r="A144" s="261">
        <v>23</v>
      </c>
      <c r="B144" s="264" t="s">
        <v>542</v>
      </c>
      <c r="C144" s="265" t="s">
        <v>476</v>
      </c>
      <c r="D144" s="266" t="s">
        <v>543</v>
      </c>
      <c r="E144" s="264" t="s">
        <v>544</v>
      </c>
      <c r="F144" s="261" t="s">
        <v>478</v>
      </c>
      <c r="G144" s="274" t="s">
        <v>473</v>
      </c>
      <c r="H144" s="264" t="s">
        <v>38</v>
      </c>
      <c r="I144" s="276" t="s">
        <v>545</v>
      </c>
      <c r="J144" s="1" t="str">
        <f t="shared" si="2"/>
        <v>13</v>
      </c>
      <c r="K144" s="236"/>
      <c r="L144" s="236"/>
      <c r="M144" s="236"/>
    </row>
    <row r="145" spans="1:13" s="243" customFormat="1">
      <c r="A145" s="261">
        <v>24</v>
      </c>
      <c r="B145" s="264" t="s">
        <v>546</v>
      </c>
      <c r="C145" s="265" t="s">
        <v>347</v>
      </c>
      <c r="D145" s="266" t="s">
        <v>355</v>
      </c>
      <c r="E145" s="264" t="s">
        <v>547</v>
      </c>
      <c r="F145" s="261" t="s">
        <v>478</v>
      </c>
      <c r="G145" s="274" t="s">
        <v>473</v>
      </c>
      <c r="H145" s="264" t="s">
        <v>38</v>
      </c>
      <c r="I145" s="276" t="s">
        <v>545</v>
      </c>
      <c r="J145" s="1" t="str">
        <f t="shared" si="2"/>
        <v>13</v>
      </c>
      <c r="K145" s="236"/>
      <c r="L145" s="236"/>
      <c r="M145" s="236"/>
    </row>
    <row r="146" spans="1:13" s="243" customFormat="1">
      <c r="A146" s="261">
        <v>1</v>
      </c>
      <c r="B146" s="261" t="s">
        <v>548</v>
      </c>
      <c r="C146" s="262" t="s">
        <v>549</v>
      </c>
      <c r="D146" s="259" t="s">
        <v>41</v>
      </c>
      <c r="E146" s="261" t="s">
        <v>550</v>
      </c>
      <c r="F146" s="261" t="s">
        <v>551</v>
      </c>
      <c r="G146" s="261" t="s">
        <v>37</v>
      </c>
      <c r="H146" s="261" t="s">
        <v>38</v>
      </c>
      <c r="I146" s="270"/>
      <c r="J146" s="1" t="str">
        <f t="shared" si="2"/>
        <v>13</v>
      </c>
      <c r="K146" s="236"/>
      <c r="L146" s="236"/>
      <c r="M146" s="236"/>
    </row>
    <row r="147" spans="1:13" s="243" customFormat="1">
      <c r="A147" s="261">
        <v>2</v>
      </c>
      <c r="B147" s="261" t="s">
        <v>552</v>
      </c>
      <c r="C147" s="262" t="s">
        <v>553</v>
      </c>
      <c r="D147" s="259" t="s">
        <v>554</v>
      </c>
      <c r="E147" s="261" t="s">
        <v>555</v>
      </c>
      <c r="F147" s="261" t="s">
        <v>551</v>
      </c>
      <c r="G147" s="261" t="s">
        <v>37</v>
      </c>
      <c r="H147" s="261" t="s">
        <v>38</v>
      </c>
      <c r="I147" s="269"/>
      <c r="J147" s="1" t="str">
        <f t="shared" si="2"/>
        <v>13</v>
      </c>
      <c r="K147" s="236"/>
      <c r="L147" s="236"/>
      <c r="M147" s="236"/>
    </row>
    <row r="148" spans="1:13" s="243" customFormat="1">
      <c r="A148" s="261">
        <v>3</v>
      </c>
      <c r="B148" s="261" t="s">
        <v>556</v>
      </c>
      <c r="C148" s="262" t="s">
        <v>557</v>
      </c>
      <c r="D148" s="259" t="s">
        <v>198</v>
      </c>
      <c r="E148" s="261" t="s">
        <v>558</v>
      </c>
      <c r="F148" s="261" t="s">
        <v>551</v>
      </c>
      <c r="G148" s="261" t="s">
        <v>37</v>
      </c>
      <c r="H148" s="261" t="s">
        <v>38</v>
      </c>
      <c r="I148" s="277" t="s">
        <v>559</v>
      </c>
      <c r="J148" s="1" t="str">
        <f t="shared" si="2"/>
        <v>13</v>
      </c>
      <c r="K148" s="236"/>
      <c r="L148" s="236"/>
      <c r="M148" s="236"/>
    </row>
    <row r="149" spans="1:13" s="243" customFormat="1">
      <c r="A149" s="261">
        <v>4</v>
      </c>
      <c r="B149" s="261" t="s">
        <v>560</v>
      </c>
      <c r="C149" s="262" t="s">
        <v>561</v>
      </c>
      <c r="D149" s="259" t="s">
        <v>104</v>
      </c>
      <c r="E149" s="261" t="s">
        <v>562</v>
      </c>
      <c r="F149" s="261" t="s">
        <v>551</v>
      </c>
      <c r="G149" s="261" t="s">
        <v>37</v>
      </c>
      <c r="H149" s="261" t="s">
        <v>56</v>
      </c>
      <c r="I149" s="268" t="s">
        <v>130</v>
      </c>
      <c r="J149" s="1" t="str">
        <f t="shared" si="2"/>
        <v>13</v>
      </c>
      <c r="K149" s="236"/>
      <c r="L149" s="236"/>
      <c r="M149" s="236"/>
    </row>
    <row r="150" spans="1:13" s="243" customFormat="1">
      <c r="A150" s="261">
        <v>5</v>
      </c>
      <c r="B150" s="261" t="s">
        <v>563</v>
      </c>
      <c r="C150" s="262" t="s">
        <v>149</v>
      </c>
      <c r="D150" s="259" t="s">
        <v>210</v>
      </c>
      <c r="E150" s="261" t="s">
        <v>564</v>
      </c>
      <c r="F150" s="261" t="s">
        <v>551</v>
      </c>
      <c r="G150" s="267" t="s">
        <v>69</v>
      </c>
      <c r="H150" s="261" t="s">
        <v>38</v>
      </c>
      <c r="I150" s="269"/>
      <c r="J150" s="1" t="str">
        <f t="shared" si="2"/>
        <v>13</v>
      </c>
      <c r="K150" s="236"/>
      <c r="L150" s="236"/>
      <c r="M150" s="236"/>
    </row>
    <row r="151" spans="1:13" s="243" customFormat="1">
      <c r="A151" s="261">
        <v>6</v>
      </c>
      <c r="B151" s="261" t="s">
        <v>565</v>
      </c>
      <c r="C151" s="262" t="s">
        <v>566</v>
      </c>
      <c r="D151" s="259" t="s">
        <v>567</v>
      </c>
      <c r="E151" s="261" t="s">
        <v>568</v>
      </c>
      <c r="F151" s="261" t="s">
        <v>551</v>
      </c>
      <c r="G151" s="263"/>
      <c r="H151" s="261" t="s">
        <v>38</v>
      </c>
      <c r="I151" s="269"/>
      <c r="J151" s="1" t="str">
        <f t="shared" si="2"/>
        <v>13</v>
      </c>
      <c r="K151" s="236"/>
      <c r="L151" s="236"/>
      <c r="M151" s="236"/>
    </row>
    <row r="152" spans="1:13" s="243" customFormat="1">
      <c r="A152" s="261">
        <v>7</v>
      </c>
      <c r="B152" s="261" t="s">
        <v>569</v>
      </c>
      <c r="C152" s="262" t="s">
        <v>570</v>
      </c>
      <c r="D152" s="259" t="s">
        <v>571</v>
      </c>
      <c r="E152" s="261" t="s">
        <v>572</v>
      </c>
      <c r="F152" s="261" t="s">
        <v>551</v>
      </c>
      <c r="G152" s="261" t="s">
        <v>37</v>
      </c>
      <c r="H152" s="261" t="s">
        <v>38</v>
      </c>
      <c r="I152" s="268"/>
      <c r="J152" s="1" t="str">
        <f t="shared" si="2"/>
        <v>13</v>
      </c>
      <c r="K152" s="236"/>
      <c r="L152" s="236"/>
      <c r="M152" s="236"/>
    </row>
    <row r="153" spans="1:13" s="243" customFormat="1">
      <c r="A153" s="261">
        <v>8</v>
      </c>
      <c r="B153" s="261" t="s">
        <v>573</v>
      </c>
      <c r="C153" s="262" t="s">
        <v>476</v>
      </c>
      <c r="D153" s="259" t="s">
        <v>121</v>
      </c>
      <c r="E153" s="261" t="s">
        <v>574</v>
      </c>
      <c r="F153" s="261" t="s">
        <v>551</v>
      </c>
      <c r="G153" s="261" t="s">
        <v>37</v>
      </c>
      <c r="H153" s="261" t="s">
        <v>38</v>
      </c>
      <c r="I153" s="268"/>
      <c r="J153" s="1" t="str">
        <f t="shared" si="2"/>
        <v>13</v>
      </c>
      <c r="K153" s="236"/>
      <c r="L153" s="236"/>
      <c r="M153" s="236"/>
    </row>
    <row r="154" spans="1:13" s="243" customFormat="1">
      <c r="A154" s="261">
        <v>9</v>
      </c>
      <c r="B154" s="261" t="s">
        <v>575</v>
      </c>
      <c r="C154" s="262" t="s">
        <v>576</v>
      </c>
      <c r="D154" s="259" t="s">
        <v>125</v>
      </c>
      <c r="E154" s="261" t="s">
        <v>329</v>
      </c>
      <c r="F154" s="261" t="s">
        <v>551</v>
      </c>
      <c r="G154" s="261" t="s">
        <v>37</v>
      </c>
      <c r="H154" s="261" t="s">
        <v>38</v>
      </c>
      <c r="I154" s="269"/>
      <c r="J154" s="1" t="str">
        <f t="shared" si="2"/>
        <v>13</v>
      </c>
      <c r="K154" s="236"/>
      <c r="L154" s="236"/>
      <c r="M154" s="236"/>
    </row>
    <row r="155" spans="1:13" s="243" customFormat="1">
      <c r="A155" s="261">
        <v>10</v>
      </c>
      <c r="B155" s="261" t="s">
        <v>577</v>
      </c>
      <c r="C155" s="262" t="s">
        <v>578</v>
      </c>
      <c r="D155" s="259" t="s">
        <v>328</v>
      </c>
      <c r="E155" s="261" t="s">
        <v>579</v>
      </c>
      <c r="F155" s="261" t="s">
        <v>551</v>
      </c>
      <c r="G155" s="261" t="s">
        <v>37</v>
      </c>
      <c r="H155" s="261" t="s">
        <v>38</v>
      </c>
      <c r="I155" s="269"/>
      <c r="J155" s="1" t="str">
        <f t="shared" si="2"/>
        <v>13</v>
      </c>
      <c r="K155" s="236"/>
      <c r="L155" s="236"/>
      <c r="M155" s="236"/>
    </row>
    <row r="156" spans="1:13" s="243" customFormat="1">
      <c r="A156" s="261">
        <v>11</v>
      </c>
      <c r="B156" s="261" t="s">
        <v>580</v>
      </c>
      <c r="C156" s="262" t="s">
        <v>581</v>
      </c>
      <c r="D156" s="259" t="s">
        <v>582</v>
      </c>
      <c r="E156" s="261" t="s">
        <v>583</v>
      </c>
      <c r="F156" s="261" t="s">
        <v>551</v>
      </c>
      <c r="G156" s="261" t="s">
        <v>37</v>
      </c>
      <c r="H156" s="261" t="s">
        <v>38</v>
      </c>
      <c r="I156" s="270"/>
      <c r="J156" s="1" t="str">
        <f t="shared" si="2"/>
        <v>13</v>
      </c>
      <c r="K156" s="236"/>
      <c r="L156" s="236"/>
      <c r="M156" s="236"/>
    </row>
    <row r="157" spans="1:13" s="243" customFormat="1">
      <c r="A157" s="261">
        <v>12</v>
      </c>
      <c r="B157" s="261" t="s">
        <v>584</v>
      </c>
      <c r="C157" s="262" t="s">
        <v>585</v>
      </c>
      <c r="D157" s="259" t="s">
        <v>509</v>
      </c>
      <c r="E157" s="261" t="s">
        <v>586</v>
      </c>
      <c r="F157" s="261" t="s">
        <v>551</v>
      </c>
      <c r="G157" s="261" t="s">
        <v>37</v>
      </c>
      <c r="H157" s="261" t="s">
        <v>38</v>
      </c>
      <c r="I157" s="270"/>
      <c r="J157" s="1" t="str">
        <f t="shared" si="2"/>
        <v>13</v>
      </c>
      <c r="K157" s="236"/>
      <c r="L157" s="236"/>
      <c r="M157" s="236"/>
    </row>
    <row r="158" spans="1:13" s="243" customFormat="1">
      <c r="A158" s="261">
        <v>13</v>
      </c>
      <c r="B158" s="261" t="s">
        <v>587</v>
      </c>
      <c r="C158" s="262" t="s">
        <v>588</v>
      </c>
      <c r="D158" s="259" t="s">
        <v>509</v>
      </c>
      <c r="E158" s="261" t="s">
        <v>589</v>
      </c>
      <c r="F158" s="261" t="s">
        <v>551</v>
      </c>
      <c r="G158" s="261" t="s">
        <v>37</v>
      </c>
      <c r="H158" s="261" t="s">
        <v>56</v>
      </c>
      <c r="I158" s="270"/>
      <c r="J158" s="1" t="str">
        <f t="shared" si="2"/>
        <v>13</v>
      </c>
      <c r="K158" s="236"/>
      <c r="L158" s="236"/>
      <c r="M158" s="236"/>
    </row>
    <row r="159" spans="1:13" s="243" customFormat="1">
      <c r="A159" s="261">
        <v>14</v>
      </c>
      <c r="B159" s="261" t="s">
        <v>590</v>
      </c>
      <c r="C159" s="262" t="s">
        <v>591</v>
      </c>
      <c r="D159" s="259" t="s">
        <v>142</v>
      </c>
      <c r="E159" s="261" t="s">
        <v>574</v>
      </c>
      <c r="F159" s="261" t="s">
        <v>551</v>
      </c>
      <c r="G159" s="261" t="s">
        <v>37</v>
      </c>
      <c r="H159" s="261" t="s">
        <v>38</v>
      </c>
      <c r="I159" s="270"/>
      <c r="J159" s="1" t="str">
        <f t="shared" si="2"/>
        <v>13</v>
      </c>
      <c r="K159" s="236"/>
      <c r="L159" s="236"/>
      <c r="M159" s="236"/>
    </row>
    <row r="160" spans="1:13" s="243" customFormat="1">
      <c r="A160" s="261">
        <v>15</v>
      </c>
      <c r="B160" s="261" t="s">
        <v>592</v>
      </c>
      <c r="C160" s="262" t="s">
        <v>100</v>
      </c>
      <c r="D160" s="259" t="s">
        <v>146</v>
      </c>
      <c r="E160" s="261" t="s">
        <v>547</v>
      </c>
      <c r="F160" s="261" t="s">
        <v>551</v>
      </c>
      <c r="G160" s="261" t="s">
        <v>37</v>
      </c>
      <c r="H160" s="261" t="s">
        <v>38</v>
      </c>
      <c r="I160" s="269"/>
      <c r="J160" s="1" t="str">
        <f t="shared" si="2"/>
        <v>13</v>
      </c>
      <c r="K160" s="236"/>
      <c r="L160" s="236"/>
      <c r="M160" s="236"/>
    </row>
    <row r="161" spans="1:13" s="243" customFormat="1">
      <c r="A161" s="261">
        <v>16</v>
      </c>
      <c r="B161" s="261" t="s">
        <v>593</v>
      </c>
      <c r="C161" s="262" t="s">
        <v>440</v>
      </c>
      <c r="D161" s="259" t="s">
        <v>519</v>
      </c>
      <c r="E161" s="261" t="s">
        <v>594</v>
      </c>
      <c r="F161" s="261" t="s">
        <v>551</v>
      </c>
      <c r="G161" s="263" t="s">
        <v>55</v>
      </c>
      <c r="H161" s="261" t="s">
        <v>56</v>
      </c>
      <c r="I161" s="273" t="s">
        <v>435</v>
      </c>
      <c r="J161" s="1" t="str">
        <f t="shared" si="2"/>
        <v>13</v>
      </c>
      <c r="K161" s="236"/>
      <c r="L161" s="236"/>
      <c r="M161" s="236"/>
    </row>
    <row r="162" spans="1:13" s="243" customFormat="1">
      <c r="A162" s="261">
        <v>17</v>
      </c>
      <c r="B162" s="261" t="s">
        <v>595</v>
      </c>
      <c r="C162" s="262" t="s">
        <v>596</v>
      </c>
      <c r="D162" s="259" t="s">
        <v>597</v>
      </c>
      <c r="E162" s="261" t="s">
        <v>192</v>
      </c>
      <c r="F162" s="261" t="s">
        <v>551</v>
      </c>
      <c r="G162" s="261" t="s">
        <v>37</v>
      </c>
      <c r="H162" s="261" t="s">
        <v>38</v>
      </c>
      <c r="I162" s="269"/>
      <c r="J162" s="1" t="str">
        <f t="shared" si="2"/>
        <v>13</v>
      </c>
      <c r="K162" s="236"/>
      <c r="L162" s="236"/>
      <c r="M162" s="236"/>
    </row>
    <row r="163" spans="1:13" s="243" customFormat="1">
      <c r="A163" s="261">
        <v>18</v>
      </c>
      <c r="B163" s="264" t="s">
        <v>598</v>
      </c>
      <c r="C163" s="265" t="s">
        <v>599</v>
      </c>
      <c r="D163" s="266" t="s">
        <v>600</v>
      </c>
      <c r="E163" s="264" t="s">
        <v>601</v>
      </c>
      <c r="F163" s="264" t="s">
        <v>551</v>
      </c>
      <c r="G163" s="263" t="s">
        <v>82</v>
      </c>
      <c r="H163" s="261" t="s">
        <v>56</v>
      </c>
      <c r="I163" s="278"/>
      <c r="J163" s="1" t="str">
        <f t="shared" si="2"/>
        <v>13</v>
      </c>
      <c r="K163" s="236"/>
      <c r="L163" s="236"/>
      <c r="M163" s="236"/>
    </row>
    <row r="164" spans="1:13" s="243" customFormat="1">
      <c r="A164" s="261">
        <v>19</v>
      </c>
      <c r="B164" s="261" t="s">
        <v>602</v>
      </c>
      <c r="C164" s="262" t="s">
        <v>603</v>
      </c>
      <c r="D164" s="259" t="s">
        <v>600</v>
      </c>
      <c r="E164" s="261" t="s">
        <v>604</v>
      </c>
      <c r="F164" s="261" t="s">
        <v>551</v>
      </c>
      <c r="G164" s="261" t="s">
        <v>37</v>
      </c>
      <c r="H164" s="261" t="s">
        <v>38</v>
      </c>
      <c r="I164" s="270"/>
      <c r="J164" s="1" t="str">
        <f t="shared" si="2"/>
        <v>13</v>
      </c>
      <c r="K164" s="236"/>
      <c r="L164" s="236"/>
      <c r="M164" s="236"/>
    </row>
    <row r="165" spans="1:13" s="243" customFormat="1">
      <c r="A165" s="261">
        <v>20</v>
      </c>
      <c r="B165" s="261" t="s">
        <v>605</v>
      </c>
      <c r="C165" s="262" t="s">
        <v>606</v>
      </c>
      <c r="D165" s="259" t="s">
        <v>437</v>
      </c>
      <c r="E165" s="261" t="s">
        <v>607</v>
      </c>
      <c r="F165" s="261" t="s">
        <v>551</v>
      </c>
      <c r="G165" s="261" t="s">
        <v>37</v>
      </c>
      <c r="H165" s="261" t="s">
        <v>38</v>
      </c>
      <c r="I165" s="269"/>
      <c r="J165" s="1" t="str">
        <f t="shared" si="2"/>
        <v>13</v>
      </c>
      <c r="K165" s="236"/>
      <c r="L165" s="236"/>
      <c r="M165" s="236"/>
    </row>
    <row r="166" spans="1:13" s="243" customFormat="1">
      <c r="A166" s="261">
        <v>21</v>
      </c>
      <c r="B166" s="261" t="s">
        <v>608</v>
      </c>
      <c r="C166" s="262" t="s">
        <v>480</v>
      </c>
      <c r="D166" s="259" t="s">
        <v>164</v>
      </c>
      <c r="E166" s="261" t="s">
        <v>609</v>
      </c>
      <c r="F166" s="261" t="s">
        <v>551</v>
      </c>
      <c r="G166" s="261" t="s">
        <v>37</v>
      </c>
      <c r="H166" s="261" t="s">
        <v>38</v>
      </c>
      <c r="I166" s="269"/>
      <c r="J166" s="1" t="str">
        <f t="shared" si="2"/>
        <v>13</v>
      </c>
      <c r="K166" s="236"/>
      <c r="L166" s="236"/>
      <c r="M166" s="236"/>
    </row>
    <row r="167" spans="1:13" s="243" customFormat="1">
      <c r="A167" s="261">
        <v>22</v>
      </c>
      <c r="B167" s="261" t="s">
        <v>610</v>
      </c>
      <c r="C167" s="262" t="s">
        <v>611</v>
      </c>
      <c r="D167" s="259" t="s">
        <v>612</v>
      </c>
      <c r="E167" s="261" t="s">
        <v>613</v>
      </c>
      <c r="F167" s="261" t="s">
        <v>551</v>
      </c>
      <c r="G167" s="261" t="s">
        <v>37</v>
      </c>
      <c r="H167" s="261" t="s">
        <v>38</v>
      </c>
      <c r="I167" s="269"/>
      <c r="J167" s="1" t="str">
        <f t="shared" si="2"/>
        <v>13</v>
      </c>
      <c r="K167" s="236"/>
      <c r="L167" s="236"/>
      <c r="M167" s="236"/>
    </row>
    <row r="168" spans="1:13" s="243" customFormat="1">
      <c r="A168" s="261">
        <v>23</v>
      </c>
      <c r="B168" s="261" t="s">
        <v>614</v>
      </c>
      <c r="C168" s="262" t="s">
        <v>258</v>
      </c>
      <c r="D168" s="259" t="s">
        <v>529</v>
      </c>
      <c r="E168" s="261" t="s">
        <v>615</v>
      </c>
      <c r="F168" s="261" t="s">
        <v>551</v>
      </c>
      <c r="G168" s="261" t="s">
        <v>37</v>
      </c>
      <c r="H168" s="261" t="s">
        <v>38</v>
      </c>
      <c r="I168" s="270"/>
      <c r="J168" s="1" t="str">
        <f t="shared" si="2"/>
        <v>13</v>
      </c>
      <c r="K168" s="236"/>
      <c r="L168" s="236"/>
      <c r="M168" s="236"/>
    </row>
    <row r="169" spans="1:13" s="243" customFormat="1">
      <c r="A169" s="261">
        <v>24</v>
      </c>
      <c r="B169" s="261" t="s">
        <v>616</v>
      </c>
      <c r="C169" s="262" t="s">
        <v>488</v>
      </c>
      <c r="D169" s="259" t="s">
        <v>617</v>
      </c>
      <c r="E169" s="261" t="s">
        <v>618</v>
      </c>
      <c r="F169" s="261" t="s">
        <v>551</v>
      </c>
      <c r="G169" s="261" t="s">
        <v>37</v>
      </c>
      <c r="H169" s="261" t="s">
        <v>38</v>
      </c>
      <c r="I169" s="269"/>
      <c r="J169" s="1" t="str">
        <f t="shared" si="2"/>
        <v>13</v>
      </c>
      <c r="K169" s="236"/>
      <c r="L169" s="236"/>
      <c r="M169" s="236"/>
    </row>
    <row r="170" spans="1:13" s="243" customFormat="1">
      <c r="A170" s="261">
        <v>25</v>
      </c>
      <c r="B170" s="261" t="s">
        <v>619</v>
      </c>
      <c r="C170" s="262" t="s">
        <v>620</v>
      </c>
      <c r="D170" s="259" t="s">
        <v>80</v>
      </c>
      <c r="E170" s="261" t="s">
        <v>322</v>
      </c>
      <c r="F170" s="261" t="s">
        <v>551</v>
      </c>
      <c r="G170" s="261" t="s">
        <v>37</v>
      </c>
      <c r="H170" s="261" t="s">
        <v>38</v>
      </c>
      <c r="I170" s="269"/>
      <c r="J170" s="1" t="str">
        <f t="shared" si="2"/>
        <v>13</v>
      </c>
      <c r="K170" s="236"/>
      <c r="L170" s="236"/>
      <c r="M170" s="236"/>
    </row>
    <row r="171" spans="1:13" s="243" customFormat="1">
      <c r="A171" s="261">
        <v>26</v>
      </c>
      <c r="B171" s="261" t="s">
        <v>621</v>
      </c>
      <c r="C171" s="262" t="s">
        <v>622</v>
      </c>
      <c r="D171" s="259" t="s">
        <v>453</v>
      </c>
      <c r="E171" s="261" t="s">
        <v>623</v>
      </c>
      <c r="F171" s="261" t="s">
        <v>551</v>
      </c>
      <c r="G171" s="261" t="s">
        <v>37</v>
      </c>
      <c r="H171" s="261" t="s">
        <v>38</v>
      </c>
      <c r="I171" s="269"/>
      <c r="J171" s="1" t="str">
        <f t="shared" si="2"/>
        <v>13</v>
      </c>
      <c r="K171" s="236"/>
      <c r="L171" s="236"/>
      <c r="M171" s="236"/>
    </row>
    <row r="172" spans="1:13" s="243" customFormat="1">
      <c r="A172" s="261">
        <v>27</v>
      </c>
      <c r="B172" s="261" t="s">
        <v>624</v>
      </c>
      <c r="C172" s="262" t="s">
        <v>145</v>
      </c>
      <c r="D172" s="259" t="s">
        <v>453</v>
      </c>
      <c r="E172" s="261" t="s">
        <v>625</v>
      </c>
      <c r="F172" s="261" t="s">
        <v>551</v>
      </c>
      <c r="G172" s="261" t="s">
        <v>37</v>
      </c>
      <c r="H172" s="261" t="s">
        <v>38</v>
      </c>
      <c r="I172" s="269"/>
      <c r="J172" s="1" t="str">
        <f t="shared" si="2"/>
        <v>13</v>
      </c>
      <c r="K172" s="236"/>
      <c r="L172" s="236"/>
      <c r="M172" s="236"/>
    </row>
    <row r="173" spans="1:13" s="243" customFormat="1">
      <c r="A173" s="261">
        <v>1</v>
      </c>
      <c r="B173" s="261" t="s">
        <v>626</v>
      </c>
      <c r="C173" s="262" t="s">
        <v>627</v>
      </c>
      <c r="D173" s="259" t="s">
        <v>628</v>
      </c>
      <c r="E173" s="261" t="s">
        <v>629</v>
      </c>
      <c r="F173" s="261" t="s">
        <v>630</v>
      </c>
      <c r="G173" s="261" t="s">
        <v>631</v>
      </c>
      <c r="H173" s="261" t="s">
        <v>38</v>
      </c>
      <c r="I173" s="269"/>
      <c r="J173" s="1" t="str">
        <f t="shared" si="2"/>
        <v>13</v>
      </c>
      <c r="K173" s="236"/>
      <c r="L173" s="236"/>
      <c r="M173" s="236"/>
    </row>
    <row r="174" spans="1:13" s="243" customFormat="1">
      <c r="A174" s="261">
        <v>2</v>
      </c>
      <c r="B174" s="261" t="s">
        <v>632</v>
      </c>
      <c r="C174" s="262" t="s">
        <v>633</v>
      </c>
      <c r="D174" s="259" t="s">
        <v>634</v>
      </c>
      <c r="E174" s="261" t="s">
        <v>635</v>
      </c>
      <c r="F174" s="261" t="s">
        <v>630</v>
      </c>
      <c r="G174" s="261" t="s">
        <v>631</v>
      </c>
      <c r="H174" s="261" t="s">
        <v>38</v>
      </c>
      <c r="I174" s="269"/>
      <c r="J174" s="1" t="str">
        <f t="shared" si="2"/>
        <v>13</v>
      </c>
      <c r="K174" s="236"/>
      <c r="L174" s="236"/>
      <c r="M174" s="236"/>
    </row>
    <row r="175" spans="1:13" s="243" customFormat="1">
      <c r="A175" s="261">
        <v>3</v>
      </c>
      <c r="B175" s="261" t="s">
        <v>636</v>
      </c>
      <c r="C175" s="262" t="s">
        <v>637</v>
      </c>
      <c r="D175" s="259" t="s">
        <v>638</v>
      </c>
      <c r="E175" s="261" t="s">
        <v>639</v>
      </c>
      <c r="F175" s="261" t="s">
        <v>630</v>
      </c>
      <c r="G175" s="261" t="s">
        <v>631</v>
      </c>
      <c r="H175" s="261" t="s">
        <v>38</v>
      </c>
      <c r="I175" s="268" t="s">
        <v>640</v>
      </c>
      <c r="J175" s="1" t="str">
        <f t="shared" si="2"/>
        <v>13</v>
      </c>
      <c r="K175" s="236"/>
      <c r="L175" s="236"/>
      <c r="M175" s="236"/>
    </row>
    <row r="176" spans="1:13" s="243" customFormat="1">
      <c r="A176" s="261">
        <v>4</v>
      </c>
      <c r="B176" s="261" t="s">
        <v>641</v>
      </c>
      <c r="C176" s="262" t="s">
        <v>642</v>
      </c>
      <c r="D176" s="259" t="s">
        <v>53</v>
      </c>
      <c r="E176" s="261" t="s">
        <v>643</v>
      </c>
      <c r="F176" s="261" t="s">
        <v>630</v>
      </c>
      <c r="G176" s="261" t="s">
        <v>631</v>
      </c>
      <c r="H176" s="261" t="s">
        <v>38</v>
      </c>
      <c r="I176" s="269" t="s">
        <v>55</v>
      </c>
      <c r="J176" s="1" t="str">
        <f t="shared" si="2"/>
        <v>13</v>
      </c>
      <c r="K176" s="236"/>
      <c r="L176" s="236"/>
      <c r="M176" s="236"/>
    </row>
    <row r="177" spans="1:13" s="243" customFormat="1">
      <c r="A177" s="261">
        <v>5</v>
      </c>
      <c r="B177" s="261" t="s">
        <v>644</v>
      </c>
      <c r="C177" s="262" t="s">
        <v>645</v>
      </c>
      <c r="D177" s="259" t="s">
        <v>63</v>
      </c>
      <c r="E177" s="261" t="s">
        <v>646</v>
      </c>
      <c r="F177" s="261" t="s">
        <v>630</v>
      </c>
      <c r="G177" s="261" t="s">
        <v>631</v>
      </c>
      <c r="H177" s="261" t="s">
        <v>56</v>
      </c>
      <c r="I177" s="270"/>
      <c r="J177" s="1" t="str">
        <f t="shared" si="2"/>
        <v>13</v>
      </c>
      <c r="K177" s="236"/>
      <c r="L177" s="236"/>
      <c r="M177" s="236"/>
    </row>
    <row r="178" spans="1:13" s="243" customFormat="1">
      <c r="A178" s="261">
        <v>6</v>
      </c>
      <c r="B178" s="261" t="s">
        <v>647</v>
      </c>
      <c r="C178" s="262" t="s">
        <v>648</v>
      </c>
      <c r="D178" s="259" t="s">
        <v>649</v>
      </c>
      <c r="E178" s="261" t="s">
        <v>650</v>
      </c>
      <c r="F178" s="261" t="s">
        <v>630</v>
      </c>
      <c r="G178" s="261" t="s">
        <v>631</v>
      </c>
      <c r="H178" s="261" t="s">
        <v>38</v>
      </c>
      <c r="I178" s="270"/>
      <c r="J178" s="1" t="str">
        <f t="shared" si="2"/>
        <v>13</v>
      </c>
      <c r="K178" s="236"/>
      <c r="L178" s="236"/>
      <c r="M178" s="236"/>
    </row>
    <row r="179" spans="1:13" s="243" customFormat="1">
      <c r="A179" s="261">
        <v>7</v>
      </c>
      <c r="B179" s="261" t="s">
        <v>651</v>
      </c>
      <c r="C179" s="262" t="s">
        <v>652</v>
      </c>
      <c r="D179" s="259" t="s">
        <v>653</v>
      </c>
      <c r="E179" s="261" t="s">
        <v>654</v>
      </c>
      <c r="F179" s="261" t="s">
        <v>630</v>
      </c>
      <c r="G179" s="261" t="s">
        <v>631</v>
      </c>
      <c r="H179" s="261" t="s">
        <v>38</v>
      </c>
      <c r="I179" s="270"/>
      <c r="J179" s="1" t="str">
        <f t="shared" si="2"/>
        <v>13</v>
      </c>
      <c r="K179" s="236"/>
      <c r="L179" s="236"/>
      <c r="M179" s="236"/>
    </row>
    <row r="180" spans="1:13" s="243" customFormat="1">
      <c r="A180" s="261">
        <v>8</v>
      </c>
      <c r="B180" s="261" t="s">
        <v>655</v>
      </c>
      <c r="C180" s="262" t="s">
        <v>656</v>
      </c>
      <c r="D180" s="259" t="s">
        <v>657</v>
      </c>
      <c r="E180" s="261" t="s">
        <v>646</v>
      </c>
      <c r="F180" s="261" t="s">
        <v>630</v>
      </c>
      <c r="G180" s="261" t="s">
        <v>631</v>
      </c>
      <c r="H180" s="261" t="s">
        <v>38</v>
      </c>
      <c r="I180" s="270"/>
      <c r="J180" s="1" t="str">
        <f t="shared" si="2"/>
        <v>13</v>
      </c>
      <c r="K180" s="236"/>
      <c r="L180" s="236"/>
      <c r="M180" s="236"/>
    </row>
    <row r="181" spans="1:13" s="243" customFormat="1">
      <c r="A181" s="261">
        <v>9</v>
      </c>
      <c r="B181" s="264" t="s">
        <v>658</v>
      </c>
      <c r="C181" s="265" t="s">
        <v>659</v>
      </c>
      <c r="D181" s="266" t="s">
        <v>660</v>
      </c>
      <c r="E181" s="264" t="s">
        <v>661</v>
      </c>
      <c r="F181" s="264" t="s">
        <v>630</v>
      </c>
      <c r="G181" s="264" t="s">
        <v>631</v>
      </c>
      <c r="H181" s="264" t="s">
        <v>38</v>
      </c>
      <c r="I181" s="272" t="s">
        <v>69</v>
      </c>
      <c r="J181" s="1" t="str">
        <f t="shared" si="2"/>
        <v>13</v>
      </c>
      <c r="K181" s="236"/>
      <c r="L181" s="236"/>
      <c r="M181" s="236"/>
    </row>
    <row r="182" spans="1:13" s="243" customFormat="1">
      <c r="A182" s="261">
        <v>10</v>
      </c>
      <c r="B182" s="261" t="s">
        <v>662</v>
      </c>
      <c r="C182" s="262" t="s">
        <v>663</v>
      </c>
      <c r="D182" s="259" t="s">
        <v>133</v>
      </c>
      <c r="E182" s="261" t="s">
        <v>379</v>
      </c>
      <c r="F182" s="261" t="s">
        <v>630</v>
      </c>
      <c r="G182" s="261" t="s">
        <v>631</v>
      </c>
      <c r="H182" s="261" t="s">
        <v>38</v>
      </c>
      <c r="I182" s="270"/>
      <c r="J182" s="1" t="str">
        <f t="shared" si="2"/>
        <v>13</v>
      </c>
      <c r="K182" s="236"/>
      <c r="L182" s="236"/>
      <c r="M182" s="236"/>
    </row>
    <row r="183" spans="1:13" s="243" customFormat="1">
      <c r="A183" s="261">
        <v>11</v>
      </c>
      <c r="B183" s="261" t="s">
        <v>664</v>
      </c>
      <c r="C183" s="262" t="s">
        <v>665</v>
      </c>
      <c r="D183" s="259" t="s">
        <v>133</v>
      </c>
      <c r="E183" s="261" t="s">
        <v>666</v>
      </c>
      <c r="F183" s="261" t="s">
        <v>630</v>
      </c>
      <c r="G183" s="261" t="s">
        <v>631</v>
      </c>
      <c r="H183" s="261" t="s">
        <v>38</v>
      </c>
      <c r="I183" s="273" t="s">
        <v>82</v>
      </c>
      <c r="J183" s="1" t="str">
        <f t="shared" si="2"/>
        <v>13</v>
      </c>
      <c r="K183" s="236"/>
      <c r="L183" s="236"/>
      <c r="M183" s="236"/>
    </row>
    <row r="184" spans="1:13" s="243" customFormat="1">
      <c r="A184" s="261">
        <v>12</v>
      </c>
      <c r="B184" s="261" t="s">
        <v>667</v>
      </c>
      <c r="C184" s="262" t="s">
        <v>668</v>
      </c>
      <c r="D184" s="259" t="s">
        <v>669</v>
      </c>
      <c r="E184" s="261" t="s">
        <v>555</v>
      </c>
      <c r="F184" s="261" t="s">
        <v>630</v>
      </c>
      <c r="G184" s="261" t="s">
        <v>631</v>
      </c>
      <c r="H184" s="261" t="s">
        <v>38</v>
      </c>
      <c r="I184" s="269"/>
      <c r="J184" s="1" t="str">
        <f t="shared" si="2"/>
        <v>13</v>
      </c>
      <c r="K184" s="236"/>
      <c r="L184" s="236"/>
      <c r="M184" s="236"/>
    </row>
    <row r="185" spans="1:13" s="243" customFormat="1">
      <c r="A185" s="261">
        <v>13</v>
      </c>
      <c r="B185" s="261" t="s">
        <v>670</v>
      </c>
      <c r="C185" s="262" t="s">
        <v>671</v>
      </c>
      <c r="D185" s="259" t="s">
        <v>146</v>
      </c>
      <c r="E185" s="261" t="s">
        <v>672</v>
      </c>
      <c r="F185" s="261" t="s">
        <v>630</v>
      </c>
      <c r="G185" s="261" t="s">
        <v>631</v>
      </c>
      <c r="H185" s="261" t="s">
        <v>38</v>
      </c>
      <c r="I185" s="270"/>
      <c r="J185" s="1" t="str">
        <f t="shared" si="2"/>
        <v>13</v>
      </c>
      <c r="K185" s="236"/>
      <c r="L185" s="236"/>
      <c r="M185" s="236"/>
    </row>
    <row r="186" spans="1:13" s="243" customFormat="1">
      <c r="A186" s="261">
        <v>14</v>
      </c>
      <c r="B186" s="261" t="s">
        <v>673</v>
      </c>
      <c r="C186" s="262" t="s">
        <v>674</v>
      </c>
      <c r="D186" s="259" t="s">
        <v>150</v>
      </c>
      <c r="E186" s="261" t="s">
        <v>675</v>
      </c>
      <c r="F186" s="261" t="s">
        <v>630</v>
      </c>
      <c r="G186" s="261" t="s">
        <v>631</v>
      </c>
      <c r="H186" s="261" t="s">
        <v>38</v>
      </c>
      <c r="I186" s="270"/>
      <c r="J186" s="1" t="str">
        <f t="shared" si="2"/>
        <v>13</v>
      </c>
      <c r="K186" s="236"/>
      <c r="L186" s="236"/>
      <c r="M186" s="236"/>
    </row>
    <row r="187" spans="1:13" s="243" customFormat="1">
      <c r="A187" s="261">
        <v>15</v>
      </c>
      <c r="B187" s="261" t="s">
        <v>676</v>
      </c>
      <c r="C187" s="262" t="s">
        <v>677</v>
      </c>
      <c r="D187" s="259" t="s">
        <v>150</v>
      </c>
      <c r="E187" s="261" t="s">
        <v>678</v>
      </c>
      <c r="F187" s="261" t="s">
        <v>630</v>
      </c>
      <c r="G187" s="261" t="s">
        <v>631</v>
      </c>
      <c r="H187" s="261" t="s">
        <v>38</v>
      </c>
      <c r="I187" s="270"/>
      <c r="J187" s="1" t="str">
        <f t="shared" si="2"/>
        <v>13</v>
      </c>
      <c r="K187" s="236"/>
      <c r="L187" s="236"/>
      <c r="M187" s="236"/>
    </row>
    <row r="188" spans="1:13" s="243" customFormat="1">
      <c r="A188" s="261">
        <v>16</v>
      </c>
      <c r="B188" s="261" t="s">
        <v>679</v>
      </c>
      <c r="C188" s="262" t="s">
        <v>680</v>
      </c>
      <c r="D188" s="259" t="s">
        <v>161</v>
      </c>
      <c r="E188" s="261" t="s">
        <v>366</v>
      </c>
      <c r="F188" s="261" t="s">
        <v>630</v>
      </c>
      <c r="G188" s="261" t="s">
        <v>631</v>
      </c>
      <c r="H188" s="261" t="s">
        <v>38</v>
      </c>
      <c r="I188" s="269"/>
      <c r="J188" s="1" t="str">
        <f t="shared" si="2"/>
        <v>13</v>
      </c>
      <c r="K188" s="236"/>
      <c r="L188" s="236"/>
      <c r="M188" s="236"/>
    </row>
    <row r="189" spans="1:13" s="243" customFormat="1">
      <c r="A189" s="261">
        <v>17</v>
      </c>
      <c r="B189" s="261" t="s">
        <v>681</v>
      </c>
      <c r="C189" s="262" t="s">
        <v>682</v>
      </c>
      <c r="D189" s="259" t="s">
        <v>266</v>
      </c>
      <c r="E189" s="261" t="s">
        <v>491</v>
      </c>
      <c r="F189" s="261" t="s">
        <v>630</v>
      </c>
      <c r="G189" s="261" t="s">
        <v>631</v>
      </c>
      <c r="H189" s="261" t="s">
        <v>38</v>
      </c>
      <c r="I189" s="269"/>
      <c r="J189" s="1" t="str">
        <f t="shared" si="2"/>
        <v>13</v>
      </c>
      <c r="K189" s="236"/>
      <c r="L189" s="236"/>
      <c r="M189" s="236"/>
    </row>
    <row r="190" spans="1:13" s="243" customFormat="1">
      <c r="A190" s="261">
        <v>18</v>
      </c>
      <c r="B190" s="261" t="s">
        <v>683</v>
      </c>
      <c r="C190" s="262" t="s">
        <v>684</v>
      </c>
      <c r="D190" s="259" t="s">
        <v>685</v>
      </c>
      <c r="E190" s="261" t="s">
        <v>686</v>
      </c>
      <c r="F190" s="261" t="s">
        <v>630</v>
      </c>
      <c r="G190" s="261" t="s">
        <v>631</v>
      </c>
      <c r="H190" s="261" t="s">
        <v>56</v>
      </c>
      <c r="I190" s="269"/>
      <c r="J190" s="1" t="str">
        <f t="shared" si="2"/>
        <v>13</v>
      </c>
      <c r="K190" s="236"/>
      <c r="L190" s="236"/>
      <c r="M190" s="236"/>
    </row>
    <row r="191" spans="1:13" s="243" customFormat="1">
      <c r="A191" s="261">
        <v>19</v>
      </c>
      <c r="B191" s="261" t="s">
        <v>687</v>
      </c>
      <c r="C191" s="262" t="s">
        <v>688</v>
      </c>
      <c r="D191" s="259" t="s">
        <v>689</v>
      </c>
      <c r="E191" s="261" t="s">
        <v>609</v>
      </c>
      <c r="F191" s="261" t="s">
        <v>630</v>
      </c>
      <c r="G191" s="261" t="s">
        <v>631</v>
      </c>
      <c r="H191" s="261" t="s">
        <v>38</v>
      </c>
      <c r="I191" s="270"/>
      <c r="J191" s="1" t="str">
        <f t="shared" si="2"/>
        <v>13</v>
      </c>
      <c r="K191" s="236"/>
      <c r="L191" s="236"/>
      <c r="M191" s="236"/>
    </row>
    <row r="192" spans="1:13" s="243" customFormat="1">
      <c r="A192" s="261">
        <v>20</v>
      </c>
      <c r="B192" s="261" t="s">
        <v>690</v>
      </c>
      <c r="C192" s="262" t="s">
        <v>674</v>
      </c>
      <c r="D192" s="259" t="s">
        <v>691</v>
      </c>
      <c r="E192" s="261">
        <v>1994</v>
      </c>
      <c r="F192" s="261" t="s">
        <v>630</v>
      </c>
      <c r="G192" s="261" t="s">
        <v>631</v>
      </c>
      <c r="H192" s="261" t="s">
        <v>38</v>
      </c>
      <c r="I192" s="270"/>
      <c r="J192" s="1" t="str">
        <f t="shared" si="2"/>
        <v>13</v>
      </c>
      <c r="K192" s="236"/>
      <c r="L192" s="236"/>
      <c r="M192" s="236"/>
    </row>
    <row r="193" spans="1:13" s="243" customFormat="1">
      <c r="A193" s="261">
        <v>21</v>
      </c>
      <c r="B193" s="264" t="s">
        <v>692</v>
      </c>
      <c r="C193" s="265" t="s">
        <v>693</v>
      </c>
      <c r="D193" s="266" t="s">
        <v>694</v>
      </c>
      <c r="E193" s="264" t="s">
        <v>527</v>
      </c>
      <c r="F193" s="264" t="s">
        <v>630</v>
      </c>
      <c r="G193" s="264" t="s">
        <v>631</v>
      </c>
      <c r="H193" s="264" t="s">
        <v>38</v>
      </c>
      <c r="I193" s="269"/>
      <c r="J193" s="1" t="str">
        <f t="shared" si="2"/>
        <v>13</v>
      </c>
      <c r="K193" s="236"/>
      <c r="L193" s="236"/>
      <c r="M193" s="236"/>
    </row>
    <row r="194" spans="1:13" s="243" customFormat="1">
      <c r="A194" s="261">
        <v>1</v>
      </c>
      <c r="B194" s="261" t="s">
        <v>695</v>
      </c>
      <c r="C194" s="262" t="s">
        <v>696</v>
      </c>
      <c r="D194" s="259" t="s">
        <v>383</v>
      </c>
      <c r="E194" s="261" t="s">
        <v>697</v>
      </c>
      <c r="F194" s="261" t="s">
        <v>698</v>
      </c>
      <c r="G194" s="261" t="s">
        <v>37</v>
      </c>
      <c r="H194" s="261" t="s">
        <v>38</v>
      </c>
      <c r="I194" s="270"/>
      <c r="J194" s="1" t="str">
        <f t="shared" si="2"/>
        <v>13</v>
      </c>
      <c r="K194" s="236"/>
      <c r="L194" s="236"/>
      <c r="M194" s="236"/>
    </row>
    <row r="195" spans="1:13" s="243" customFormat="1">
      <c r="A195" s="261">
        <v>2</v>
      </c>
      <c r="B195" s="261" t="s">
        <v>699</v>
      </c>
      <c r="C195" s="262" t="s">
        <v>700</v>
      </c>
      <c r="D195" s="259" t="s">
        <v>554</v>
      </c>
      <c r="E195" s="261" t="s">
        <v>701</v>
      </c>
      <c r="F195" s="261" t="s">
        <v>698</v>
      </c>
      <c r="G195" s="261" t="s">
        <v>37</v>
      </c>
      <c r="H195" s="261" t="s">
        <v>38</v>
      </c>
      <c r="I195" s="270"/>
      <c r="J195" s="1" t="str">
        <f t="shared" ref="J195:J218" si="3">LEFT(F195,2)</f>
        <v>13</v>
      </c>
      <c r="K195" s="236"/>
      <c r="L195" s="236"/>
      <c r="M195" s="236"/>
    </row>
    <row r="196" spans="1:13" s="243" customFormat="1">
      <c r="A196" s="261">
        <v>3</v>
      </c>
      <c r="B196" s="261" t="s">
        <v>702</v>
      </c>
      <c r="C196" s="262" t="s">
        <v>703</v>
      </c>
      <c r="D196" s="259" t="s">
        <v>704</v>
      </c>
      <c r="E196" s="261" t="s">
        <v>353</v>
      </c>
      <c r="F196" s="261" t="s">
        <v>698</v>
      </c>
      <c r="G196" s="263" t="s">
        <v>55</v>
      </c>
      <c r="H196" s="261" t="s">
        <v>38</v>
      </c>
      <c r="I196" s="270"/>
      <c r="J196" s="1" t="str">
        <f t="shared" si="3"/>
        <v>13</v>
      </c>
      <c r="K196" s="236"/>
      <c r="L196" s="236"/>
      <c r="M196" s="236"/>
    </row>
    <row r="197" spans="1:13" s="243" customFormat="1">
      <c r="A197" s="261">
        <v>4</v>
      </c>
      <c r="B197" s="261" t="s">
        <v>705</v>
      </c>
      <c r="C197" s="262" t="s">
        <v>706</v>
      </c>
      <c r="D197" s="259" t="s">
        <v>214</v>
      </c>
      <c r="E197" s="261" t="s">
        <v>707</v>
      </c>
      <c r="F197" s="261" t="s">
        <v>698</v>
      </c>
      <c r="G197" s="263" t="s">
        <v>69</v>
      </c>
      <c r="H197" s="261" t="s">
        <v>38</v>
      </c>
      <c r="I197" s="270"/>
      <c r="J197" s="1" t="str">
        <f t="shared" si="3"/>
        <v>13</v>
      </c>
      <c r="K197" s="236"/>
      <c r="L197" s="236"/>
      <c r="M197" s="236"/>
    </row>
    <row r="198" spans="1:13" s="243" customFormat="1">
      <c r="A198" s="261">
        <v>5</v>
      </c>
      <c r="B198" s="261" t="s">
        <v>708</v>
      </c>
      <c r="C198" s="262" t="s">
        <v>440</v>
      </c>
      <c r="D198" s="259" t="s">
        <v>709</v>
      </c>
      <c r="E198" s="261" t="s">
        <v>710</v>
      </c>
      <c r="F198" s="261" t="s">
        <v>698</v>
      </c>
      <c r="G198" s="261" t="s">
        <v>37</v>
      </c>
      <c r="H198" s="261" t="s">
        <v>38</v>
      </c>
      <c r="I198" s="270"/>
      <c r="J198" s="1" t="str">
        <f t="shared" si="3"/>
        <v>13</v>
      </c>
      <c r="K198" s="236"/>
      <c r="L198" s="236"/>
      <c r="M198" s="236"/>
    </row>
    <row r="199" spans="1:13" s="243" customFormat="1">
      <c r="A199" s="261">
        <v>6</v>
      </c>
      <c r="B199" s="264" t="s">
        <v>711</v>
      </c>
      <c r="C199" s="265" t="s">
        <v>712</v>
      </c>
      <c r="D199" s="266" t="s">
        <v>505</v>
      </c>
      <c r="E199" s="264" t="s">
        <v>713</v>
      </c>
      <c r="F199" s="264" t="s">
        <v>698</v>
      </c>
      <c r="G199" s="264" t="s">
        <v>37</v>
      </c>
      <c r="H199" s="264" t="s">
        <v>38</v>
      </c>
      <c r="I199" s="269" t="s">
        <v>714</v>
      </c>
      <c r="J199" s="1" t="str">
        <f t="shared" si="3"/>
        <v>13</v>
      </c>
      <c r="K199" s="236"/>
      <c r="L199" s="236"/>
      <c r="M199" s="236"/>
    </row>
    <row r="200" spans="1:13" s="243" customFormat="1">
      <c r="A200" s="261">
        <v>7</v>
      </c>
      <c r="B200" s="261" t="s">
        <v>715</v>
      </c>
      <c r="C200" s="262" t="s">
        <v>100</v>
      </c>
      <c r="D200" s="259" t="s">
        <v>76</v>
      </c>
      <c r="E200" s="261" t="s">
        <v>716</v>
      </c>
      <c r="F200" s="261" t="s">
        <v>698</v>
      </c>
      <c r="G200" s="263"/>
      <c r="H200" s="261" t="s">
        <v>56</v>
      </c>
      <c r="I200" s="273" t="s">
        <v>435</v>
      </c>
      <c r="J200" s="1" t="str">
        <f t="shared" si="3"/>
        <v>13</v>
      </c>
      <c r="K200" s="236"/>
      <c r="L200" s="236"/>
      <c r="M200" s="236"/>
    </row>
    <row r="201" spans="1:13" s="243" customFormat="1">
      <c r="A201" s="261">
        <v>8</v>
      </c>
      <c r="B201" s="261" t="s">
        <v>717</v>
      </c>
      <c r="C201" s="262" t="s">
        <v>718</v>
      </c>
      <c r="D201" s="259" t="s">
        <v>142</v>
      </c>
      <c r="E201" s="261" t="s">
        <v>719</v>
      </c>
      <c r="F201" s="261" t="s">
        <v>698</v>
      </c>
      <c r="G201" s="261" t="s">
        <v>37</v>
      </c>
      <c r="H201" s="261" t="s">
        <v>56</v>
      </c>
      <c r="I201" s="271" t="s">
        <v>130</v>
      </c>
      <c r="J201" s="1" t="str">
        <f t="shared" si="3"/>
        <v>13</v>
      </c>
      <c r="K201" s="236"/>
      <c r="L201" s="236"/>
      <c r="M201" s="236"/>
    </row>
    <row r="202" spans="1:13" s="243" customFormat="1">
      <c r="A202" s="261">
        <v>9</v>
      </c>
      <c r="B202" s="261" t="s">
        <v>720</v>
      </c>
      <c r="C202" s="262" t="s">
        <v>470</v>
      </c>
      <c r="D202" s="259" t="s">
        <v>428</v>
      </c>
      <c r="E202" s="261" t="s">
        <v>721</v>
      </c>
      <c r="F202" s="261" t="s">
        <v>698</v>
      </c>
      <c r="G202" s="261" t="s">
        <v>37</v>
      </c>
      <c r="H202" s="261" t="s">
        <v>56</v>
      </c>
      <c r="I202" s="270"/>
      <c r="J202" s="1" t="str">
        <f t="shared" si="3"/>
        <v>13</v>
      </c>
      <c r="K202" s="236"/>
      <c r="L202" s="236"/>
      <c r="M202" s="236"/>
    </row>
    <row r="203" spans="1:13" s="243" customFormat="1">
      <c r="A203" s="261">
        <v>10</v>
      </c>
      <c r="B203" s="261" t="s">
        <v>722</v>
      </c>
      <c r="C203" s="262" t="s">
        <v>723</v>
      </c>
      <c r="D203" s="259" t="s">
        <v>724</v>
      </c>
      <c r="E203" s="261" t="s">
        <v>725</v>
      </c>
      <c r="F203" s="261" t="s">
        <v>698</v>
      </c>
      <c r="G203" s="261" t="s">
        <v>37</v>
      </c>
      <c r="H203" s="261" t="s">
        <v>38</v>
      </c>
      <c r="I203" s="272"/>
      <c r="J203" s="1" t="str">
        <f t="shared" si="3"/>
        <v>13</v>
      </c>
      <c r="K203" s="236"/>
      <c r="L203" s="236"/>
      <c r="M203" s="236"/>
    </row>
    <row r="204" spans="1:13" s="243" customFormat="1">
      <c r="A204" s="261">
        <v>11</v>
      </c>
      <c r="B204" s="261" t="s">
        <v>726</v>
      </c>
      <c r="C204" s="262" t="s">
        <v>727</v>
      </c>
      <c r="D204" s="259" t="s">
        <v>728</v>
      </c>
      <c r="E204" s="261" t="s">
        <v>729</v>
      </c>
      <c r="F204" s="261" t="s">
        <v>698</v>
      </c>
      <c r="G204" s="261" t="s">
        <v>37</v>
      </c>
      <c r="H204" s="261" t="s">
        <v>38</v>
      </c>
      <c r="I204" s="270"/>
      <c r="J204" s="1" t="str">
        <f t="shared" si="3"/>
        <v>13</v>
      </c>
      <c r="K204" s="236"/>
      <c r="L204" s="236"/>
      <c r="M204" s="236"/>
    </row>
    <row r="205" spans="1:13" s="243" customFormat="1">
      <c r="A205" s="261">
        <v>12</v>
      </c>
      <c r="B205" s="264" t="s">
        <v>730</v>
      </c>
      <c r="C205" s="265" t="s">
        <v>731</v>
      </c>
      <c r="D205" s="266" t="s">
        <v>437</v>
      </c>
      <c r="E205" s="264" t="s">
        <v>732</v>
      </c>
      <c r="F205" s="264" t="s">
        <v>698</v>
      </c>
      <c r="G205" s="264"/>
      <c r="H205" s="261" t="s">
        <v>56</v>
      </c>
      <c r="I205" s="278"/>
      <c r="J205" s="1" t="str">
        <f t="shared" si="3"/>
        <v>13</v>
      </c>
      <c r="K205" s="236"/>
      <c r="L205" s="236"/>
      <c r="M205" s="236"/>
    </row>
    <row r="206" spans="1:13" s="243" customFormat="1">
      <c r="A206" s="261">
        <v>13</v>
      </c>
      <c r="B206" s="261" t="s">
        <v>733</v>
      </c>
      <c r="C206" s="262" t="s">
        <v>304</v>
      </c>
      <c r="D206" s="259" t="s">
        <v>437</v>
      </c>
      <c r="E206" s="261" t="s">
        <v>734</v>
      </c>
      <c r="F206" s="261" t="s">
        <v>698</v>
      </c>
      <c r="G206" s="261" t="s">
        <v>37</v>
      </c>
      <c r="H206" s="261" t="s">
        <v>38</v>
      </c>
      <c r="I206" s="270"/>
      <c r="J206" s="1" t="str">
        <f t="shared" si="3"/>
        <v>13</v>
      </c>
      <c r="K206" s="236"/>
      <c r="L206" s="236"/>
      <c r="M206" s="236"/>
    </row>
    <row r="207" spans="1:13" s="243" customFormat="1">
      <c r="A207" s="261">
        <v>14</v>
      </c>
      <c r="B207" s="261" t="s">
        <v>735</v>
      </c>
      <c r="C207" s="262" t="s">
        <v>736</v>
      </c>
      <c r="D207" s="259" t="s">
        <v>80</v>
      </c>
      <c r="E207" s="261" t="s">
        <v>737</v>
      </c>
      <c r="F207" s="261" t="s">
        <v>698</v>
      </c>
      <c r="G207" s="263"/>
      <c r="H207" s="261" t="s">
        <v>38</v>
      </c>
      <c r="I207" s="270"/>
      <c r="J207" s="1" t="str">
        <f t="shared" si="3"/>
        <v>13</v>
      </c>
      <c r="K207" s="236"/>
      <c r="L207" s="236"/>
      <c r="M207" s="236"/>
    </row>
    <row r="208" spans="1:13" s="243" customFormat="1">
      <c r="A208" s="261">
        <v>15</v>
      </c>
      <c r="B208" s="261" t="s">
        <v>738</v>
      </c>
      <c r="C208" s="262" t="s">
        <v>739</v>
      </c>
      <c r="D208" s="259" t="s">
        <v>80</v>
      </c>
      <c r="E208" s="261" t="s">
        <v>740</v>
      </c>
      <c r="F208" s="261" t="s">
        <v>698</v>
      </c>
      <c r="G208" s="261" t="s">
        <v>37</v>
      </c>
      <c r="H208" s="261" t="s">
        <v>56</v>
      </c>
      <c r="I208" s="268"/>
      <c r="J208" s="1" t="str">
        <f t="shared" si="3"/>
        <v>13</v>
      </c>
      <c r="K208" s="236"/>
      <c r="L208" s="236"/>
      <c r="M208" s="236"/>
    </row>
    <row r="209" spans="1:13" s="243" customFormat="1">
      <c r="A209" s="261">
        <v>16</v>
      </c>
      <c r="B209" s="261" t="s">
        <v>741</v>
      </c>
      <c r="C209" s="262" t="s">
        <v>742</v>
      </c>
      <c r="D209" s="259" t="s">
        <v>85</v>
      </c>
      <c r="E209" s="261" t="s">
        <v>743</v>
      </c>
      <c r="F209" s="261" t="s">
        <v>698</v>
      </c>
      <c r="G209" s="261" t="s">
        <v>37</v>
      </c>
      <c r="H209" s="261" t="s">
        <v>38</v>
      </c>
      <c r="I209" s="268"/>
      <c r="J209" s="1" t="str">
        <f t="shared" si="3"/>
        <v>13</v>
      </c>
      <c r="K209" s="236"/>
      <c r="L209" s="236"/>
      <c r="M209" s="236"/>
    </row>
    <row r="210" spans="1:13" s="243" customFormat="1">
      <c r="A210" s="261">
        <v>17</v>
      </c>
      <c r="B210" s="261" t="s">
        <v>744</v>
      </c>
      <c r="C210" s="262" t="s">
        <v>145</v>
      </c>
      <c r="D210" s="259" t="s">
        <v>85</v>
      </c>
      <c r="E210" s="261" t="s">
        <v>745</v>
      </c>
      <c r="F210" s="261" t="s">
        <v>698</v>
      </c>
      <c r="G210" s="261" t="s">
        <v>37</v>
      </c>
      <c r="H210" s="261" t="s">
        <v>38</v>
      </c>
      <c r="I210" s="270"/>
      <c r="J210" s="1" t="str">
        <f t="shared" si="3"/>
        <v>13</v>
      </c>
      <c r="K210" s="236"/>
      <c r="L210" s="236"/>
      <c r="M210" s="236"/>
    </row>
    <row r="211" spans="1:13" s="243" customFormat="1">
      <c r="A211" s="261">
        <v>18</v>
      </c>
      <c r="B211" s="261" t="s">
        <v>746</v>
      </c>
      <c r="C211" s="262" t="s">
        <v>747</v>
      </c>
      <c r="D211" s="259" t="s">
        <v>748</v>
      </c>
      <c r="E211" s="261" t="s">
        <v>749</v>
      </c>
      <c r="F211" s="261" t="s">
        <v>698</v>
      </c>
      <c r="G211" s="263" t="s">
        <v>82</v>
      </c>
      <c r="H211" s="261" t="s">
        <v>38</v>
      </c>
      <c r="I211" s="268"/>
      <c r="J211" s="1" t="str">
        <f t="shared" si="3"/>
        <v>13</v>
      </c>
      <c r="K211" s="236"/>
      <c r="L211" s="236"/>
      <c r="M211" s="236"/>
    </row>
    <row r="212" spans="1:13" s="243" customFormat="1">
      <c r="A212" s="261">
        <v>19</v>
      </c>
      <c r="B212" s="264" t="s">
        <v>750</v>
      </c>
      <c r="C212" s="265" t="s">
        <v>751</v>
      </c>
      <c r="D212" s="266" t="s">
        <v>206</v>
      </c>
      <c r="E212" s="264" t="s">
        <v>322</v>
      </c>
      <c r="F212" s="261" t="s">
        <v>698</v>
      </c>
      <c r="G212" s="264" t="s">
        <v>37</v>
      </c>
      <c r="H212" s="264" t="s">
        <v>38</v>
      </c>
      <c r="I212" s="276" t="s">
        <v>752</v>
      </c>
      <c r="J212" s="1" t="str">
        <f t="shared" si="3"/>
        <v>13</v>
      </c>
      <c r="K212" s="236"/>
      <c r="L212" s="236"/>
      <c r="M212" s="236"/>
    </row>
    <row r="213" spans="1:13" s="243" customFormat="1">
      <c r="A213" s="261">
        <v>20</v>
      </c>
      <c r="B213" s="264" t="s">
        <v>753</v>
      </c>
      <c r="C213" s="265" t="s">
        <v>194</v>
      </c>
      <c r="D213" s="266" t="s">
        <v>206</v>
      </c>
      <c r="E213" s="264" t="s">
        <v>754</v>
      </c>
      <c r="F213" s="261" t="s">
        <v>698</v>
      </c>
      <c r="G213" s="274" t="s">
        <v>473</v>
      </c>
      <c r="H213" s="264" t="s">
        <v>38</v>
      </c>
      <c r="I213" s="276" t="s">
        <v>755</v>
      </c>
      <c r="J213" s="1" t="str">
        <f t="shared" si="3"/>
        <v>13</v>
      </c>
      <c r="K213" s="236"/>
      <c r="L213" s="236"/>
      <c r="M213" s="236"/>
    </row>
    <row r="214" spans="1:13" s="243" customFormat="1">
      <c r="A214" s="261">
        <v>21</v>
      </c>
      <c r="B214" s="264" t="s">
        <v>756</v>
      </c>
      <c r="C214" s="265" t="s">
        <v>757</v>
      </c>
      <c r="D214" s="266" t="s">
        <v>121</v>
      </c>
      <c r="E214" s="264" t="s">
        <v>758</v>
      </c>
      <c r="F214" s="261" t="s">
        <v>698</v>
      </c>
      <c r="G214" s="274" t="s">
        <v>473</v>
      </c>
      <c r="H214" s="264" t="s">
        <v>38</v>
      </c>
      <c r="I214" s="276" t="s">
        <v>755</v>
      </c>
      <c r="J214" s="1" t="str">
        <f t="shared" si="3"/>
        <v>13</v>
      </c>
      <c r="K214" s="236"/>
      <c r="L214" s="236"/>
      <c r="M214" s="236"/>
    </row>
    <row r="215" spans="1:13" s="243" customFormat="1">
      <c r="A215" s="261">
        <v>22</v>
      </c>
      <c r="B215" s="264" t="s">
        <v>759</v>
      </c>
      <c r="C215" s="265" t="s">
        <v>760</v>
      </c>
      <c r="D215" s="266" t="s">
        <v>142</v>
      </c>
      <c r="E215" s="264" t="s">
        <v>761</v>
      </c>
      <c r="F215" s="261" t="s">
        <v>698</v>
      </c>
      <c r="G215" s="264" t="s">
        <v>37</v>
      </c>
      <c r="H215" s="264" t="s">
        <v>38</v>
      </c>
      <c r="I215" s="276" t="s">
        <v>752</v>
      </c>
      <c r="J215" s="1" t="str">
        <f t="shared" si="3"/>
        <v>13</v>
      </c>
      <c r="K215" s="236"/>
      <c r="L215" s="236"/>
      <c r="M215" s="236"/>
    </row>
    <row r="216" spans="1:13" s="243" customFormat="1">
      <c r="A216" s="261">
        <v>23</v>
      </c>
      <c r="B216" s="264" t="s">
        <v>762</v>
      </c>
      <c r="C216" s="265" t="s">
        <v>763</v>
      </c>
      <c r="D216" s="266" t="s">
        <v>764</v>
      </c>
      <c r="E216" s="264" t="s">
        <v>745</v>
      </c>
      <c r="F216" s="261" t="s">
        <v>698</v>
      </c>
      <c r="G216" s="274" t="s">
        <v>473</v>
      </c>
      <c r="H216" s="261" t="s">
        <v>56</v>
      </c>
      <c r="I216" s="276" t="s">
        <v>752</v>
      </c>
      <c r="J216" s="1" t="str">
        <f t="shared" si="3"/>
        <v>13</v>
      </c>
      <c r="K216" s="236"/>
      <c r="L216" s="236"/>
      <c r="M216" s="236"/>
    </row>
    <row r="217" spans="1:13" s="243" customFormat="1">
      <c r="A217" s="261">
        <v>24</v>
      </c>
      <c r="B217" s="264" t="s">
        <v>765</v>
      </c>
      <c r="C217" s="265" t="s">
        <v>766</v>
      </c>
      <c r="D217" s="266" t="s">
        <v>453</v>
      </c>
      <c r="E217" s="264" t="s">
        <v>767</v>
      </c>
      <c r="F217" s="261" t="s">
        <v>698</v>
      </c>
      <c r="G217" s="274" t="s">
        <v>473</v>
      </c>
      <c r="H217" s="261" t="s">
        <v>56</v>
      </c>
      <c r="I217" s="276" t="s">
        <v>768</v>
      </c>
      <c r="J217" s="1" t="str">
        <f t="shared" si="3"/>
        <v>13</v>
      </c>
      <c r="K217" s="236"/>
      <c r="L217" s="236"/>
      <c r="M217" s="236"/>
    </row>
    <row r="218" spans="1:13" s="243" customFormat="1">
      <c r="A218" s="261">
        <v>25</v>
      </c>
      <c r="B218" s="264" t="s">
        <v>769</v>
      </c>
      <c r="C218" s="265" t="s">
        <v>770</v>
      </c>
      <c r="D218" s="266" t="s">
        <v>374</v>
      </c>
      <c r="E218" s="264" t="s">
        <v>771</v>
      </c>
      <c r="F218" s="261" t="s">
        <v>698</v>
      </c>
      <c r="G218" s="274" t="s">
        <v>473</v>
      </c>
      <c r="H218" s="261" t="s">
        <v>56</v>
      </c>
      <c r="I218" s="276" t="s">
        <v>772</v>
      </c>
      <c r="J218" s="1" t="str">
        <f t="shared" si="3"/>
        <v>13</v>
      </c>
      <c r="K218" s="236"/>
      <c r="L218" s="236"/>
      <c r="M218" s="236"/>
    </row>
    <row r="219" spans="1:13" s="243" customFormat="1">
      <c r="A219" s="279"/>
      <c r="B219" s="280"/>
      <c r="C219" s="281"/>
      <c r="D219" s="282"/>
      <c r="E219" s="279"/>
      <c r="F219" s="279"/>
      <c r="G219" s="280"/>
      <c r="H219" s="280"/>
      <c r="I219" s="280"/>
      <c r="J219" s="1" t="str">
        <f t="shared" ref="J219:J255" si="4">LEFT(F219,2)</f>
        <v/>
      </c>
      <c r="K219" s="236"/>
      <c r="L219" s="236"/>
      <c r="M219" s="236"/>
    </row>
    <row r="220" spans="1:13" s="243" customFormat="1">
      <c r="A220" s="279"/>
      <c r="B220" s="280"/>
      <c r="C220" s="281"/>
      <c r="D220" s="282"/>
      <c r="E220" s="279"/>
      <c r="F220" s="279"/>
      <c r="G220" s="280"/>
      <c r="H220" s="280"/>
      <c r="I220" s="280"/>
      <c r="J220" s="1" t="str">
        <f t="shared" si="4"/>
        <v/>
      </c>
      <c r="K220" s="236"/>
      <c r="L220" s="236"/>
      <c r="M220" s="236"/>
    </row>
    <row r="221" spans="1:13" s="243" customFormat="1">
      <c r="A221" s="279"/>
      <c r="B221" s="280"/>
      <c r="C221" s="281"/>
      <c r="D221" s="282"/>
      <c r="E221" s="279"/>
      <c r="F221" s="279"/>
      <c r="G221" s="280"/>
      <c r="H221" s="280"/>
      <c r="I221" s="280"/>
      <c r="J221" s="1" t="str">
        <f t="shared" si="4"/>
        <v/>
      </c>
      <c r="K221" s="236"/>
      <c r="L221" s="236"/>
      <c r="M221" s="236"/>
    </row>
    <row r="222" spans="1:13" s="243" customFormat="1">
      <c r="A222" s="279"/>
      <c r="B222" s="280"/>
      <c r="C222" s="281"/>
      <c r="D222" s="282"/>
      <c r="E222" s="279"/>
      <c r="F222" s="279"/>
      <c r="G222" s="280"/>
      <c r="H222" s="280"/>
      <c r="I222" s="280"/>
      <c r="J222" s="1" t="str">
        <f t="shared" si="4"/>
        <v/>
      </c>
      <c r="K222" s="236"/>
      <c r="L222" s="236"/>
      <c r="M222" s="236"/>
    </row>
    <row r="223" spans="1:13" s="243" customFormat="1">
      <c r="A223" s="279"/>
      <c r="B223" s="280"/>
      <c r="C223" s="281"/>
      <c r="D223" s="282"/>
      <c r="E223" s="279"/>
      <c r="F223" s="279"/>
      <c r="G223" s="280"/>
      <c r="H223" s="280"/>
      <c r="I223" s="280"/>
      <c r="J223" s="1" t="str">
        <f t="shared" si="4"/>
        <v/>
      </c>
      <c r="K223" s="236"/>
      <c r="L223" s="236"/>
      <c r="M223" s="236"/>
    </row>
    <row r="224" spans="1:13" s="243" customFormat="1">
      <c r="A224" s="279"/>
      <c r="B224" s="280"/>
      <c r="C224" s="281"/>
      <c r="D224" s="282"/>
      <c r="E224" s="279"/>
      <c r="F224" s="279"/>
      <c r="G224" s="280"/>
      <c r="H224" s="280"/>
      <c r="I224" s="280"/>
      <c r="J224" s="1" t="str">
        <f t="shared" si="4"/>
        <v/>
      </c>
      <c r="K224" s="236"/>
      <c r="L224" s="236"/>
      <c r="M224" s="236"/>
    </row>
    <row r="225" spans="1:13" s="243" customFormat="1">
      <c r="A225" s="279"/>
      <c r="B225" s="280"/>
      <c r="C225" s="281"/>
      <c r="D225" s="282"/>
      <c r="E225" s="279"/>
      <c r="F225" s="279"/>
      <c r="G225" s="280"/>
      <c r="H225" s="280"/>
      <c r="I225" s="280"/>
      <c r="J225" s="1" t="str">
        <f t="shared" si="4"/>
        <v/>
      </c>
      <c r="K225" s="236"/>
      <c r="L225" s="236"/>
      <c r="M225" s="236"/>
    </row>
    <row r="226" spans="1:13" s="243" customFormat="1">
      <c r="A226" s="279"/>
      <c r="B226" s="280"/>
      <c r="C226" s="281"/>
      <c r="D226" s="282"/>
      <c r="E226" s="279"/>
      <c r="F226" s="279"/>
      <c r="G226" s="280"/>
      <c r="H226" s="280"/>
      <c r="I226" s="280"/>
      <c r="J226" s="1" t="str">
        <f t="shared" si="4"/>
        <v/>
      </c>
      <c r="K226" s="236"/>
      <c r="L226" s="236"/>
      <c r="M226" s="236"/>
    </row>
    <row r="227" spans="1:13" s="243" customFormat="1">
      <c r="A227" s="279"/>
      <c r="B227" s="280"/>
      <c r="C227" s="281"/>
      <c r="D227" s="282"/>
      <c r="E227" s="279"/>
      <c r="F227" s="279"/>
      <c r="G227" s="280"/>
      <c r="H227" s="280"/>
      <c r="I227" s="280"/>
      <c r="J227" s="1" t="str">
        <f t="shared" si="4"/>
        <v/>
      </c>
      <c r="K227" s="236"/>
      <c r="L227" s="236"/>
      <c r="M227" s="236"/>
    </row>
    <row r="228" spans="1:13" s="243" customFormat="1">
      <c r="A228" s="279"/>
      <c r="B228" s="280"/>
      <c r="C228" s="281"/>
      <c r="D228" s="282"/>
      <c r="E228" s="279"/>
      <c r="F228" s="279"/>
      <c r="G228" s="280"/>
      <c r="H228" s="280"/>
      <c r="I228" s="280"/>
      <c r="J228" s="1" t="str">
        <f t="shared" si="4"/>
        <v/>
      </c>
      <c r="K228" s="236"/>
      <c r="L228" s="236"/>
      <c r="M228" s="236"/>
    </row>
    <row r="229" spans="1:13" s="243" customFormat="1">
      <c r="A229" s="279"/>
      <c r="B229" s="280"/>
      <c r="C229" s="281"/>
      <c r="D229" s="282"/>
      <c r="E229" s="279"/>
      <c r="F229" s="279"/>
      <c r="G229" s="280"/>
      <c r="H229" s="280"/>
      <c r="I229" s="280"/>
      <c r="J229" s="1" t="str">
        <f t="shared" si="4"/>
        <v/>
      </c>
      <c r="K229" s="236"/>
      <c r="L229" s="236"/>
      <c r="M229" s="236"/>
    </row>
    <row r="230" spans="1:13" s="243" customFormat="1">
      <c r="A230" s="279"/>
      <c r="B230" s="280"/>
      <c r="C230" s="281"/>
      <c r="D230" s="282"/>
      <c r="E230" s="279"/>
      <c r="F230" s="279"/>
      <c r="G230" s="280"/>
      <c r="H230" s="280"/>
      <c r="I230" s="280"/>
      <c r="J230" s="1" t="str">
        <f t="shared" si="4"/>
        <v/>
      </c>
      <c r="K230" s="236"/>
      <c r="L230" s="236"/>
      <c r="M230" s="236"/>
    </row>
    <row r="231" spans="1:13" s="243" customFormat="1">
      <c r="A231" s="279"/>
      <c r="B231" s="280"/>
      <c r="C231" s="281"/>
      <c r="D231" s="282"/>
      <c r="E231" s="279"/>
      <c r="F231" s="279"/>
      <c r="G231" s="280"/>
      <c r="H231" s="280"/>
      <c r="I231" s="280"/>
      <c r="J231" s="1" t="str">
        <f t="shared" si="4"/>
        <v/>
      </c>
      <c r="K231" s="236"/>
      <c r="L231" s="236"/>
      <c r="M231" s="236"/>
    </row>
    <row r="232" spans="1:13" s="243" customFormat="1">
      <c r="A232" s="279"/>
      <c r="B232" s="280"/>
      <c r="C232" s="281"/>
      <c r="D232" s="282"/>
      <c r="E232" s="279"/>
      <c r="F232" s="279"/>
      <c r="G232" s="280"/>
      <c r="H232" s="280"/>
      <c r="I232" s="280"/>
      <c r="J232" s="1" t="str">
        <f t="shared" si="4"/>
        <v/>
      </c>
      <c r="K232" s="236"/>
      <c r="L232" s="236"/>
      <c r="M232" s="236"/>
    </row>
    <row r="233" spans="1:13" s="243" customFormat="1">
      <c r="A233" s="279"/>
      <c r="B233" s="280"/>
      <c r="C233" s="281"/>
      <c r="D233" s="282"/>
      <c r="E233" s="279"/>
      <c r="F233" s="279"/>
      <c r="G233" s="280"/>
      <c r="H233" s="280"/>
      <c r="I233" s="280"/>
      <c r="J233" s="1" t="str">
        <f t="shared" si="4"/>
        <v/>
      </c>
      <c r="K233" s="236"/>
      <c r="L233" s="236"/>
      <c r="M233" s="236"/>
    </row>
    <row r="234" spans="1:13" s="243" customFormat="1">
      <c r="A234" s="279"/>
      <c r="B234" s="280"/>
      <c r="C234" s="281"/>
      <c r="D234" s="282"/>
      <c r="E234" s="279"/>
      <c r="F234" s="279"/>
      <c r="G234" s="280"/>
      <c r="H234" s="280"/>
      <c r="I234" s="280"/>
      <c r="J234" s="1" t="str">
        <f t="shared" si="4"/>
        <v/>
      </c>
      <c r="K234" s="236"/>
      <c r="L234" s="236"/>
      <c r="M234" s="236"/>
    </row>
    <row r="235" spans="1:13" s="243" customFormat="1">
      <c r="A235" s="279"/>
      <c r="B235" s="280"/>
      <c r="C235" s="281"/>
      <c r="D235" s="282"/>
      <c r="E235" s="279"/>
      <c r="F235" s="279"/>
      <c r="G235" s="280"/>
      <c r="H235" s="280"/>
      <c r="I235" s="280"/>
      <c r="J235" s="1" t="str">
        <f t="shared" si="4"/>
        <v/>
      </c>
      <c r="K235" s="236"/>
      <c r="L235" s="236"/>
      <c r="M235" s="236"/>
    </row>
    <row r="236" spans="1:13" s="243" customFormat="1">
      <c r="A236" s="279"/>
      <c r="B236" s="280"/>
      <c r="C236" s="281"/>
      <c r="D236" s="282"/>
      <c r="E236" s="279"/>
      <c r="F236" s="279"/>
      <c r="G236" s="280"/>
      <c r="H236" s="280"/>
      <c r="I236" s="280"/>
      <c r="J236" s="1" t="str">
        <f t="shared" si="4"/>
        <v/>
      </c>
      <c r="K236" s="236"/>
      <c r="L236" s="236"/>
      <c r="M236" s="236"/>
    </row>
    <row r="237" spans="1:13" s="243" customFormat="1">
      <c r="A237" s="279"/>
      <c r="B237" s="280"/>
      <c r="C237" s="281"/>
      <c r="D237" s="282"/>
      <c r="E237" s="279"/>
      <c r="F237" s="279"/>
      <c r="G237" s="280"/>
      <c r="H237" s="280"/>
      <c r="I237" s="280"/>
      <c r="J237" s="1" t="str">
        <f t="shared" si="4"/>
        <v/>
      </c>
      <c r="K237" s="236"/>
      <c r="L237" s="236"/>
      <c r="M237" s="236"/>
    </row>
    <row r="238" spans="1:13" s="243" customFormat="1">
      <c r="A238" s="279"/>
      <c r="B238" s="280"/>
      <c r="C238" s="281"/>
      <c r="D238" s="282"/>
      <c r="E238" s="279"/>
      <c r="F238" s="279"/>
      <c r="G238" s="280"/>
      <c r="H238" s="280"/>
      <c r="I238" s="280"/>
      <c r="J238" s="1" t="str">
        <f t="shared" si="4"/>
        <v/>
      </c>
      <c r="K238" s="236"/>
      <c r="L238" s="236"/>
      <c r="M238" s="236"/>
    </row>
    <row r="239" spans="1:13" s="243" customFormat="1">
      <c r="A239" s="279"/>
      <c r="B239" s="280"/>
      <c r="C239" s="281"/>
      <c r="D239" s="282"/>
      <c r="E239" s="279"/>
      <c r="F239" s="279"/>
      <c r="G239" s="280"/>
      <c r="H239" s="280"/>
      <c r="I239" s="280"/>
      <c r="J239" s="1" t="str">
        <f t="shared" si="4"/>
        <v/>
      </c>
      <c r="K239" s="236"/>
      <c r="L239" s="236"/>
      <c r="M239" s="236"/>
    </row>
    <row r="240" spans="1:13" s="243" customFormat="1">
      <c r="A240" s="279"/>
      <c r="B240" s="280"/>
      <c r="C240" s="281"/>
      <c r="D240" s="282"/>
      <c r="E240" s="279"/>
      <c r="F240" s="279"/>
      <c r="G240" s="280"/>
      <c r="H240" s="280"/>
      <c r="I240" s="280"/>
      <c r="J240" s="1" t="str">
        <f t="shared" si="4"/>
        <v/>
      </c>
      <c r="K240" s="236"/>
      <c r="L240" s="236"/>
      <c r="M240" s="236"/>
    </row>
    <row r="241" spans="1:13" s="243" customFormat="1">
      <c r="A241" s="279"/>
      <c r="B241" s="280"/>
      <c r="C241" s="281"/>
      <c r="D241" s="282"/>
      <c r="E241" s="279"/>
      <c r="F241" s="279"/>
      <c r="G241" s="280"/>
      <c r="H241" s="280"/>
      <c r="I241" s="280"/>
      <c r="J241" s="1" t="str">
        <f t="shared" si="4"/>
        <v/>
      </c>
      <c r="K241" s="236"/>
      <c r="L241" s="236"/>
      <c r="M241" s="236"/>
    </row>
    <row r="242" spans="1:13" s="243" customFormat="1">
      <c r="A242" s="279"/>
      <c r="B242" s="280"/>
      <c r="C242" s="281"/>
      <c r="D242" s="282"/>
      <c r="E242" s="279"/>
      <c r="F242" s="279"/>
      <c r="G242" s="280"/>
      <c r="H242" s="280"/>
      <c r="I242" s="280"/>
      <c r="J242" s="1" t="str">
        <f t="shared" si="4"/>
        <v/>
      </c>
      <c r="K242" s="236"/>
      <c r="L242" s="236"/>
      <c r="M242" s="236"/>
    </row>
    <row r="243" spans="1:13" s="243" customFormat="1">
      <c r="A243" s="279"/>
      <c r="B243" s="280"/>
      <c r="C243" s="281"/>
      <c r="D243" s="282"/>
      <c r="E243" s="279"/>
      <c r="F243" s="279"/>
      <c r="G243" s="280"/>
      <c r="H243" s="280"/>
      <c r="I243" s="280"/>
      <c r="J243" s="1" t="str">
        <f t="shared" si="4"/>
        <v/>
      </c>
      <c r="K243" s="236"/>
      <c r="L243" s="236"/>
      <c r="M243" s="236"/>
    </row>
    <row r="244" spans="1:13" s="243" customFormat="1">
      <c r="A244" s="279"/>
      <c r="B244" s="280"/>
      <c r="C244" s="281"/>
      <c r="D244" s="282"/>
      <c r="E244" s="279"/>
      <c r="F244" s="279"/>
      <c r="G244" s="280"/>
      <c r="H244" s="280"/>
      <c r="I244" s="280"/>
      <c r="J244" s="1" t="str">
        <f t="shared" si="4"/>
        <v/>
      </c>
      <c r="K244" s="236"/>
      <c r="L244" s="236"/>
      <c r="M244" s="236"/>
    </row>
    <row r="245" spans="1:13" s="243" customFormat="1">
      <c r="A245" s="279"/>
      <c r="B245" s="280"/>
      <c r="C245" s="281"/>
      <c r="D245" s="282"/>
      <c r="E245" s="279"/>
      <c r="F245" s="279"/>
      <c r="G245" s="280"/>
      <c r="H245" s="280"/>
      <c r="I245" s="280"/>
      <c r="J245" s="1" t="str">
        <f t="shared" si="4"/>
        <v/>
      </c>
      <c r="K245" s="236"/>
      <c r="L245" s="236"/>
      <c r="M245" s="236"/>
    </row>
    <row r="246" spans="1:13" s="243" customFormat="1">
      <c r="A246" s="279"/>
      <c r="B246" s="280"/>
      <c r="C246" s="281"/>
      <c r="D246" s="282"/>
      <c r="E246" s="279"/>
      <c r="F246" s="279"/>
      <c r="G246" s="280"/>
      <c r="H246" s="280"/>
      <c r="I246" s="280"/>
      <c r="J246" s="1" t="str">
        <f t="shared" si="4"/>
        <v/>
      </c>
      <c r="K246" s="236"/>
      <c r="L246" s="236"/>
      <c r="M246" s="236"/>
    </row>
    <row r="247" spans="1:13" s="243" customFormat="1">
      <c r="A247" s="279"/>
      <c r="B247" s="280"/>
      <c r="C247" s="281"/>
      <c r="D247" s="282"/>
      <c r="E247" s="279"/>
      <c r="F247" s="279"/>
      <c r="G247" s="280"/>
      <c r="H247" s="280"/>
      <c r="I247" s="280"/>
      <c r="J247" s="1" t="str">
        <f t="shared" si="4"/>
        <v/>
      </c>
      <c r="K247" s="236"/>
      <c r="L247" s="236"/>
      <c r="M247" s="236"/>
    </row>
    <row r="248" spans="1:13" s="243" customFormat="1">
      <c r="A248" s="279"/>
      <c r="B248" s="280"/>
      <c r="C248" s="281"/>
      <c r="D248" s="282"/>
      <c r="E248" s="279"/>
      <c r="F248" s="279"/>
      <c r="G248" s="280"/>
      <c r="H248" s="280"/>
      <c r="I248" s="280"/>
      <c r="J248" s="1" t="str">
        <f t="shared" si="4"/>
        <v/>
      </c>
      <c r="K248" s="236"/>
      <c r="L248" s="236"/>
      <c r="M248" s="236"/>
    </row>
    <row r="249" spans="1:13" s="243" customFormat="1">
      <c r="A249" s="279"/>
      <c r="B249" s="280"/>
      <c r="C249" s="281"/>
      <c r="D249" s="282"/>
      <c r="E249" s="279"/>
      <c r="F249" s="279"/>
      <c r="G249" s="280"/>
      <c r="H249" s="280"/>
      <c r="I249" s="280"/>
      <c r="J249" s="1" t="str">
        <f t="shared" si="4"/>
        <v/>
      </c>
      <c r="K249" s="236"/>
      <c r="L249" s="236"/>
      <c r="M249" s="236"/>
    </row>
    <row r="250" spans="1:13" s="243" customFormat="1">
      <c r="A250" s="279"/>
      <c r="B250" s="280"/>
      <c r="C250" s="281"/>
      <c r="D250" s="282"/>
      <c r="E250" s="279"/>
      <c r="F250" s="279"/>
      <c r="G250" s="280"/>
      <c r="H250" s="280"/>
      <c r="I250" s="280"/>
      <c r="J250" s="1" t="str">
        <f t="shared" si="4"/>
        <v/>
      </c>
      <c r="K250" s="236"/>
      <c r="L250" s="236"/>
      <c r="M250" s="236"/>
    </row>
    <row r="251" spans="1:13" s="243" customFormat="1">
      <c r="A251" s="279"/>
      <c r="B251" s="280"/>
      <c r="C251" s="281"/>
      <c r="D251" s="282"/>
      <c r="E251" s="279"/>
      <c r="F251" s="279"/>
      <c r="G251" s="280"/>
      <c r="H251" s="280"/>
      <c r="I251" s="280"/>
      <c r="J251" s="1" t="str">
        <f t="shared" si="4"/>
        <v/>
      </c>
      <c r="K251" s="236"/>
      <c r="L251" s="236"/>
      <c r="M251" s="236"/>
    </row>
    <row r="252" spans="1:13" s="243" customFormat="1">
      <c r="A252" s="279"/>
      <c r="B252" s="280"/>
      <c r="C252" s="281"/>
      <c r="D252" s="282"/>
      <c r="E252" s="279"/>
      <c r="F252" s="279"/>
      <c r="G252" s="280"/>
      <c r="H252" s="280"/>
      <c r="I252" s="280"/>
      <c r="J252" s="1" t="str">
        <f t="shared" si="4"/>
        <v/>
      </c>
      <c r="K252" s="236"/>
      <c r="L252" s="236"/>
      <c r="M252" s="236"/>
    </row>
    <row r="253" spans="1:13" s="243" customFormat="1">
      <c r="A253" s="279"/>
      <c r="B253" s="280"/>
      <c r="C253" s="281"/>
      <c r="D253" s="282"/>
      <c r="E253" s="279"/>
      <c r="F253" s="279"/>
      <c r="G253" s="280"/>
      <c r="H253" s="280"/>
      <c r="I253" s="280"/>
      <c r="J253" s="1" t="str">
        <f t="shared" si="4"/>
        <v/>
      </c>
      <c r="K253" s="236"/>
      <c r="L253" s="236"/>
      <c r="M253" s="236"/>
    </row>
    <row r="254" spans="1:13" s="243" customFormat="1">
      <c r="A254" s="279"/>
      <c r="B254" s="280"/>
      <c r="C254" s="281"/>
      <c r="D254" s="282"/>
      <c r="E254" s="279"/>
      <c r="F254" s="279"/>
      <c r="G254" s="280"/>
      <c r="H254" s="280"/>
      <c r="I254" s="280"/>
      <c r="J254" s="1" t="str">
        <f t="shared" si="4"/>
        <v/>
      </c>
      <c r="K254" s="236"/>
      <c r="L254" s="236"/>
      <c r="M254" s="236"/>
    </row>
    <row r="255" spans="1:13" s="243" customFormat="1">
      <c r="A255" s="279"/>
      <c r="B255" s="280"/>
      <c r="C255" s="281"/>
      <c r="D255" s="282"/>
      <c r="E255" s="279"/>
      <c r="F255" s="279"/>
      <c r="G255" s="280"/>
      <c r="H255" s="280"/>
      <c r="I255" s="280"/>
      <c r="J255" s="1" t="str">
        <f t="shared" si="4"/>
        <v/>
      </c>
      <c r="K255" s="236"/>
      <c r="L255" s="236"/>
      <c r="M255" s="236"/>
    </row>
    <row r="256" spans="1:13" s="243" customFormat="1">
      <c r="A256" s="279"/>
      <c r="B256" s="280"/>
      <c r="C256" s="281"/>
      <c r="D256" s="282"/>
      <c r="E256" s="279"/>
      <c r="F256" s="279"/>
      <c r="G256" s="280"/>
      <c r="H256" s="280"/>
      <c r="I256" s="280"/>
      <c r="J256" s="1" t="str">
        <f t="shared" ref="J256:J319" si="5">LEFT(F256,2)</f>
        <v/>
      </c>
      <c r="K256" s="236"/>
      <c r="L256" s="236"/>
      <c r="M256" s="236"/>
    </row>
    <row r="257" spans="1:13" s="243" customFormat="1">
      <c r="A257" s="279"/>
      <c r="B257" s="280"/>
      <c r="C257" s="281"/>
      <c r="D257" s="282"/>
      <c r="E257" s="279"/>
      <c r="F257" s="279"/>
      <c r="G257" s="280"/>
      <c r="H257" s="280"/>
      <c r="I257" s="280"/>
      <c r="J257" s="1" t="str">
        <f t="shared" si="5"/>
        <v/>
      </c>
      <c r="K257" s="236"/>
      <c r="L257" s="236"/>
      <c r="M257" s="236"/>
    </row>
    <row r="258" spans="1:13" s="243" customFormat="1">
      <c r="A258" s="279"/>
      <c r="B258" s="280"/>
      <c r="C258" s="281"/>
      <c r="D258" s="282"/>
      <c r="E258" s="279"/>
      <c r="F258" s="279"/>
      <c r="G258" s="280"/>
      <c r="H258" s="280"/>
      <c r="I258" s="280"/>
      <c r="J258" s="1" t="str">
        <f t="shared" si="5"/>
        <v/>
      </c>
      <c r="K258" s="236"/>
      <c r="L258" s="236"/>
      <c r="M258" s="236"/>
    </row>
    <row r="259" spans="1:13" s="243" customFormat="1">
      <c r="A259" s="279"/>
      <c r="B259" s="280"/>
      <c r="C259" s="281"/>
      <c r="D259" s="282"/>
      <c r="E259" s="279"/>
      <c r="F259" s="279"/>
      <c r="G259" s="280"/>
      <c r="H259" s="280"/>
      <c r="I259" s="280"/>
      <c r="J259" s="1" t="str">
        <f t="shared" si="5"/>
        <v/>
      </c>
      <c r="K259" s="236"/>
      <c r="L259" s="236"/>
      <c r="M259" s="236"/>
    </row>
    <row r="260" spans="1:13" s="243" customFormat="1">
      <c r="A260" s="279"/>
      <c r="B260" s="280"/>
      <c r="C260" s="281"/>
      <c r="D260" s="282"/>
      <c r="E260" s="279"/>
      <c r="F260" s="279"/>
      <c r="G260" s="280"/>
      <c r="H260" s="280"/>
      <c r="I260" s="280"/>
      <c r="J260" s="1" t="str">
        <f t="shared" si="5"/>
        <v/>
      </c>
      <c r="K260" s="236"/>
      <c r="L260" s="236"/>
      <c r="M260" s="236"/>
    </row>
    <row r="261" spans="1:13" s="243" customFormat="1">
      <c r="A261" s="279"/>
      <c r="B261" s="280"/>
      <c r="C261" s="281"/>
      <c r="D261" s="282"/>
      <c r="E261" s="279"/>
      <c r="F261" s="279"/>
      <c r="G261" s="280"/>
      <c r="H261" s="280"/>
      <c r="I261" s="280"/>
      <c r="J261" s="1" t="str">
        <f t="shared" si="5"/>
        <v/>
      </c>
      <c r="K261" s="236"/>
      <c r="L261" s="236"/>
      <c r="M261" s="236"/>
    </row>
    <row r="262" spans="1:13" s="243" customFormat="1">
      <c r="A262" s="279"/>
      <c r="B262" s="280"/>
      <c r="C262" s="281"/>
      <c r="D262" s="282"/>
      <c r="E262" s="279"/>
      <c r="F262" s="279"/>
      <c r="G262" s="280"/>
      <c r="H262" s="280"/>
      <c r="I262" s="280"/>
      <c r="J262" s="1" t="str">
        <f t="shared" si="5"/>
        <v/>
      </c>
      <c r="K262" s="236"/>
      <c r="L262" s="236"/>
      <c r="M262" s="236"/>
    </row>
    <row r="263" spans="1:13" s="243" customFormat="1">
      <c r="A263" s="279"/>
      <c r="B263" s="280"/>
      <c r="C263" s="281"/>
      <c r="D263" s="282"/>
      <c r="E263" s="279"/>
      <c r="F263" s="279"/>
      <c r="G263" s="280"/>
      <c r="H263" s="280"/>
      <c r="I263" s="280"/>
      <c r="J263" s="1" t="str">
        <f t="shared" si="5"/>
        <v/>
      </c>
      <c r="K263" s="236"/>
      <c r="L263" s="236"/>
      <c r="M263" s="236"/>
    </row>
    <row r="264" spans="1:13" s="243" customFormat="1">
      <c r="A264" s="279"/>
      <c r="B264" s="280"/>
      <c r="C264" s="281"/>
      <c r="D264" s="282"/>
      <c r="E264" s="279"/>
      <c r="F264" s="279"/>
      <c r="G264" s="280"/>
      <c r="H264" s="280"/>
      <c r="I264" s="280"/>
      <c r="J264" s="1" t="str">
        <f t="shared" si="5"/>
        <v/>
      </c>
      <c r="K264" s="236"/>
      <c r="L264" s="236"/>
      <c r="M264" s="236"/>
    </row>
    <row r="265" spans="1:13" s="243" customFormat="1">
      <c r="A265" s="279"/>
      <c r="B265" s="280"/>
      <c r="C265" s="281"/>
      <c r="D265" s="282"/>
      <c r="E265" s="279"/>
      <c r="F265" s="279"/>
      <c r="G265" s="280"/>
      <c r="H265" s="280"/>
      <c r="I265" s="280"/>
      <c r="J265" s="1" t="str">
        <f t="shared" si="5"/>
        <v/>
      </c>
      <c r="K265" s="236"/>
      <c r="L265" s="236"/>
      <c r="M265" s="236"/>
    </row>
    <row r="266" spans="1:13" s="243" customFormat="1">
      <c r="A266" s="279"/>
      <c r="B266" s="280"/>
      <c r="C266" s="281"/>
      <c r="D266" s="282"/>
      <c r="E266" s="279"/>
      <c r="F266" s="279"/>
      <c r="G266" s="280"/>
      <c r="H266" s="280"/>
      <c r="I266" s="280"/>
      <c r="J266" s="1" t="str">
        <f t="shared" si="5"/>
        <v/>
      </c>
      <c r="K266" s="236"/>
      <c r="L266" s="236"/>
      <c r="M266" s="236"/>
    </row>
    <row r="267" spans="1:13" s="243" customFormat="1">
      <c r="A267" s="279"/>
      <c r="B267" s="280"/>
      <c r="C267" s="281"/>
      <c r="D267" s="282"/>
      <c r="E267" s="279"/>
      <c r="F267" s="279"/>
      <c r="G267" s="280"/>
      <c r="H267" s="280"/>
      <c r="I267" s="280"/>
      <c r="J267" s="1" t="str">
        <f t="shared" si="5"/>
        <v/>
      </c>
      <c r="K267" s="236"/>
      <c r="L267" s="236"/>
      <c r="M267" s="236"/>
    </row>
    <row r="268" spans="1:13" s="243" customFormat="1">
      <c r="A268" s="279"/>
      <c r="B268" s="280"/>
      <c r="C268" s="281"/>
      <c r="D268" s="282"/>
      <c r="E268" s="279"/>
      <c r="F268" s="279"/>
      <c r="G268" s="280"/>
      <c r="H268" s="280"/>
      <c r="I268" s="280"/>
      <c r="J268" s="1" t="str">
        <f t="shared" si="5"/>
        <v/>
      </c>
      <c r="K268" s="236"/>
      <c r="L268" s="236"/>
      <c r="M268" s="236"/>
    </row>
    <row r="269" spans="1:13" s="243" customFormat="1">
      <c r="A269" s="279"/>
      <c r="B269" s="280"/>
      <c r="C269" s="281"/>
      <c r="D269" s="282"/>
      <c r="E269" s="279"/>
      <c r="F269" s="279"/>
      <c r="G269" s="280"/>
      <c r="H269" s="280"/>
      <c r="I269" s="280"/>
      <c r="J269" s="1" t="str">
        <f t="shared" si="5"/>
        <v/>
      </c>
      <c r="K269" s="236"/>
      <c r="L269" s="236"/>
      <c r="M269" s="236"/>
    </row>
    <row r="270" spans="1:13" s="243" customFormat="1">
      <c r="A270" s="279"/>
      <c r="B270" s="280"/>
      <c r="C270" s="281"/>
      <c r="D270" s="282"/>
      <c r="E270" s="279"/>
      <c r="F270" s="279"/>
      <c r="G270" s="280"/>
      <c r="H270" s="280"/>
      <c r="I270" s="280"/>
      <c r="J270" s="1" t="str">
        <f t="shared" si="5"/>
        <v/>
      </c>
      <c r="K270" s="236"/>
      <c r="L270" s="236"/>
      <c r="M270" s="236"/>
    </row>
    <row r="271" spans="1:13" s="243" customFormat="1">
      <c r="A271" s="279"/>
      <c r="B271" s="280"/>
      <c r="C271" s="281"/>
      <c r="D271" s="282"/>
      <c r="E271" s="279"/>
      <c r="F271" s="279"/>
      <c r="G271" s="280"/>
      <c r="H271" s="280"/>
      <c r="I271" s="280"/>
      <c r="J271" s="1" t="str">
        <f t="shared" si="5"/>
        <v/>
      </c>
      <c r="K271" s="236"/>
      <c r="L271" s="236"/>
      <c r="M271" s="236"/>
    </row>
    <row r="272" spans="1:13" s="243" customFormat="1">
      <c r="A272" s="279"/>
      <c r="B272" s="280"/>
      <c r="C272" s="281"/>
      <c r="D272" s="282"/>
      <c r="E272" s="279"/>
      <c r="F272" s="279"/>
      <c r="G272" s="280"/>
      <c r="H272" s="280"/>
      <c r="I272" s="280"/>
      <c r="J272" s="1" t="str">
        <f t="shared" si="5"/>
        <v/>
      </c>
      <c r="K272" s="236"/>
      <c r="L272" s="236"/>
      <c r="M272" s="236"/>
    </row>
    <row r="273" spans="1:13" s="243" customFormat="1">
      <c r="A273" s="279"/>
      <c r="B273" s="280"/>
      <c r="C273" s="281"/>
      <c r="D273" s="282"/>
      <c r="E273" s="279"/>
      <c r="F273" s="279"/>
      <c r="G273" s="280"/>
      <c r="H273" s="280"/>
      <c r="I273" s="280"/>
      <c r="J273" s="1" t="str">
        <f t="shared" si="5"/>
        <v/>
      </c>
      <c r="K273" s="236"/>
      <c r="L273" s="236"/>
      <c r="M273" s="236"/>
    </row>
    <row r="274" spans="1:13" s="243" customFormat="1">
      <c r="A274" s="279"/>
      <c r="B274" s="280"/>
      <c r="C274" s="281"/>
      <c r="D274" s="282"/>
      <c r="E274" s="279"/>
      <c r="F274" s="279"/>
      <c r="G274" s="280"/>
      <c r="H274" s="280"/>
      <c r="I274" s="280"/>
      <c r="J274" s="1" t="str">
        <f t="shared" si="5"/>
        <v/>
      </c>
      <c r="K274" s="236"/>
      <c r="L274" s="236"/>
      <c r="M274" s="236"/>
    </row>
    <row r="275" spans="1:13" s="243" customFormat="1">
      <c r="A275" s="279"/>
      <c r="B275" s="280"/>
      <c r="C275" s="281"/>
      <c r="D275" s="282"/>
      <c r="E275" s="279"/>
      <c r="F275" s="279"/>
      <c r="G275" s="280"/>
      <c r="H275" s="280"/>
      <c r="I275" s="280"/>
      <c r="J275" s="1" t="str">
        <f t="shared" si="5"/>
        <v/>
      </c>
      <c r="K275" s="236"/>
      <c r="L275" s="236"/>
      <c r="M275" s="236"/>
    </row>
    <row r="276" spans="1:13" s="243" customFormat="1">
      <c r="A276" s="279"/>
      <c r="B276" s="280"/>
      <c r="C276" s="281"/>
      <c r="D276" s="282"/>
      <c r="E276" s="279"/>
      <c r="F276" s="279"/>
      <c r="G276" s="280"/>
      <c r="H276" s="280"/>
      <c r="I276" s="280"/>
      <c r="J276" s="1" t="str">
        <f t="shared" si="5"/>
        <v/>
      </c>
      <c r="K276" s="236"/>
      <c r="L276" s="236"/>
      <c r="M276" s="236"/>
    </row>
    <row r="277" spans="1:13" s="243" customFormat="1">
      <c r="A277" s="279"/>
      <c r="B277" s="280"/>
      <c r="C277" s="281"/>
      <c r="D277" s="282"/>
      <c r="E277" s="279"/>
      <c r="F277" s="279"/>
      <c r="G277" s="280"/>
      <c r="H277" s="280"/>
      <c r="I277" s="280"/>
      <c r="J277" s="1" t="str">
        <f t="shared" si="5"/>
        <v/>
      </c>
      <c r="K277" s="236"/>
      <c r="L277" s="236"/>
      <c r="M277" s="236"/>
    </row>
    <row r="278" spans="1:13" s="243" customFormat="1">
      <c r="A278" s="279"/>
      <c r="B278" s="280"/>
      <c r="C278" s="281"/>
      <c r="D278" s="282"/>
      <c r="E278" s="279"/>
      <c r="F278" s="279"/>
      <c r="G278" s="280"/>
      <c r="H278" s="280"/>
      <c r="I278" s="280"/>
      <c r="J278" s="1" t="str">
        <f t="shared" si="5"/>
        <v/>
      </c>
      <c r="K278" s="236"/>
      <c r="L278" s="236"/>
      <c r="M278" s="236"/>
    </row>
    <row r="279" spans="1:13" s="243" customFormat="1">
      <c r="A279" s="279"/>
      <c r="B279" s="280"/>
      <c r="C279" s="281"/>
      <c r="D279" s="282"/>
      <c r="E279" s="279"/>
      <c r="F279" s="279"/>
      <c r="G279" s="280"/>
      <c r="H279" s="280"/>
      <c r="I279" s="280"/>
      <c r="J279" s="1" t="str">
        <f t="shared" si="5"/>
        <v/>
      </c>
      <c r="K279" s="236"/>
      <c r="L279" s="236"/>
      <c r="M279" s="236"/>
    </row>
    <row r="280" spans="1:13" s="243" customFormat="1">
      <c r="A280" s="279"/>
      <c r="B280" s="280"/>
      <c r="C280" s="281"/>
      <c r="D280" s="282"/>
      <c r="E280" s="279"/>
      <c r="F280" s="279"/>
      <c r="G280" s="280"/>
      <c r="H280" s="280"/>
      <c r="I280" s="280"/>
      <c r="J280" s="1" t="str">
        <f t="shared" si="5"/>
        <v/>
      </c>
      <c r="K280" s="236"/>
      <c r="L280" s="236"/>
      <c r="M280" s="236"/>
    </row>
    <row r="281" spans="1:13" s="243" customFormat="1">
      <c r="A281" s="279"/>
      <c r="B281" s="280"/>
      <c r="C281" s="281"/>
      <c r="D281" s="282"/>
      <c r="E281" s="279"/>
      <c r="F281" s="279"/>
      <c r="G281" s="280"/>
      <c r="H281" s="280"/>
      <c r="I281" s="280"/>
      <c r="J281" s="1" t="str">
        <f t="shared" si="5"/>
        <v/>
      </c>
      <c r="K281" s="236"/>
      <c r="L281" s="236"/>
      <c r="M281" s="236"/>
    </row>
    <row r="282" spans="1:13" s="243" customFormat="1">
      <c r="A282" s="279"/>
      <c r="B282" s="280"/>
      <c r="C282" s="281"/>
      <c r="D282" s="282"/>
      <c r="E282" s="279"/>
      <c r="F282" s="279"/>
      <c r="G282" s="280"/>
      <c r="H282" s="280"/>
      <c r="I282" s="280"/>
      <c r="J282" s="1" t="str">
        <f t="shared" si="5"/>
        <v/>
      </c>
      <c r="K282" s="236"/>
      <c r="L282" s="236"/>
      <c r="M282" s="236"/>
    </row>
    <row r="283" spans="1:13" s="243" customFormat="1">
      <c r="A283" s="279"/>
      <c r="B283" s="280"/>
      <c r="C283" s="281"/>
      <c r="D283" s="282"/>
      <c r="E283" s="279"/>
      <c r="F283" s="279"/>
      <c r="G283" s="280"/>
      <c r="H283" s="280"/>
      <c r="I283" s="280"/>
      <c r="J283" s="1" t="str">
        <f t="shared" si="5"/>
        <v/>
      </c>
      <c r="K283" s="236"/>
      <c r="L283" s="236"/>
      <c r="M283" s="236"/>
    </row>
    <row r="284" spans="1:13" s="243" customFormat="1">
      <c r="A284" s="279"/>
      <c r="B284" s="280"/>
      <c r="C284" s="281"/>
      <c r="D284" s="282"/>
      <c r="E284" s="279"/>
      <c r="F284" s="279"/>
      <c r="G284" s="280"/>
      <c r="H284" s="280"/>
      <c r="I284" s="280"/>
      <c r="J284" s="1" t="str">
        <f t="shared" si="5"/>
        <v/>
      </c>
      <c r="K284" s="236"/>
      <c r="L284" s="236"/>
      <c r="M284" s="236"/>
    </row>
    <row r="285" spans="1:13" s="243" customFormat="1">
      <c r="A285" s="279"/>
      <c r="B285" s="280"/>
      <c r="C285" s="281"/>
      <c r="D285" s="282"/>
      <c r="E285" s="279"/>
      <c r="F285" s="279"/>
      <c r="G285" s="280"/>
      <c r="H285" s="280"/>
      <c r="I285" s="280"/>
      <c r="J285" s="1" t="str">
        <f t="shared" si="5"/>
        <v/>
      </c>
      <c r="K285" s="236"/>
      <c r="L285" s="236"/>
      <c r="M285" s="236"/>
    </row>
    <row r="286" spans="1:13" s="243" customFormat="1">
      <c r="A286" s="279"/>
      <c r="B286" s="280"/>
      <c r="C286" s="281"/>
      <c r="D286" s="282"/>
      <c r="E286" s="279"/>
      <c r="F286" s="279"/>
      <c r="G286" s="280"/>
      <c r="H286" s="280"/>
      <c r="I286" s="280"/>
      <c r="J286" s="1" t="str">
        <f t="shared" si="5"/>
        <v/>
      </c>
      <c r="K286" s="236"/>
      <c r="L286" s="236"/>
      <c r="M286" s="236"/>
    </row>
    <row r="287" spans="1:13" s="243" customFormat="1">
      <c r="A287" s="279"/>
      <c r="B287" s="280"/>
      <c r="C287" s="281"/>
      <c r="D287" s="282"/>
      <c r="E287" s="279"/>
      <c r="F287" s="279"/>
      <c r="G287" s="280"/>
      <c r="H287" s="280"/>
      <c r="I287" s="280"/>
      <c r="J287" s="1" t="str">
        <f t="shared" si="5"/>
        <v/>
      </c>
      <c r="K287" s="236"/>
      <c r="L287" s="236"/>
      <c r="M287" s="236"/>
    </row>
    <row r="288" spans="1:13" s="243" customFormat="1">
      <c r="A288" s="279"/>
      <c r="B288" s="280"/>
      <c r="C288" s="281"/>
      <c r="D288" s="282"/>
      <c r="E288" s="279"/>
      <c r="F288" s="279"/>
      <c r="G288" s="280"/>
      <c r="H288" s="280"/>
      <c r="I288" s="280"/>
      <c r="J288" s="1" t="str">
        <f t="shared" si="5"/>
        <v/>
      </c>
      <c r="K288" s="236"/>
      <c r="L288" s="236"/>
      <c r="M288" s="236"/>
    </row>
    <row r="289" spans="1:13" s="243" customFormat="1">
      <c r="A289" s="279"/>
      <c r="B289" s="280"/>
      <c r="C289" s="281"/>
      <c r="D289" s="282"/>
      <c r="E289" s="279"/>
      <c r="F289" s="279"/>
      <c r="G289" s="280"/>
      <c r="H289" s="280"/>
      <c r="I289" s="280"/>
      <c r="J289" s="1" t="str">
        <f t="shared" si="5"/>
        <v/>
      </c>
      <c r="K289" s="236"/>
      <c r="L289" s="236"/>
      <c r="M289" s="236"/>
    </row>
    <row r="290" spans="1:13" s="243" customFormat="1">
      <c r="A290" s="279"/>
      <c r="B290" s="280"/>
      <c r="C290" s="281"/>
      <c r="D290" s="282"/>
      <c r="E290" s="279"/>
      <c r="F290" s="279"/>
      <c r="G290" s="280"/>
      <c r="H290" s="280"/>
      <c r="I290" s="280"/>
      <c r="J290" s="1" t="str">
        <f t="shared" si="5"/>
        <v/>
      </c>
      <c r="K290" s="236"/>
      <c r="L290" s="236"/>
      <c r="M290" s="236"/>
    </row>
    <row r="291" spans="1:13" s="243" customFormat="1">
      <c r="A291" s="279"/>
      <c r="B291" s="280"/>
      <c r="C291" s="281"/>
      <c r="D291" s="282"/>
      <c r="E291" s="279"/>
      <c r="F291" s="279"/>
      <c r="G291" s="280"/>
      <c r="H291" s="280"/>
      <c r="I291" s="280"/>
      <c r="J291" s="1" t="str">
        <f t="shared" si="5"/>
        <v/>
      </c>
      <c r="K291" s="236"/>
      <c r="L291" s="236"/>
      <c r="M291" s="236"/>
    </row>
    <row r="292" spans="1:13" s="243" customFormat="1">
      <c r="A292" s="279"/>
      <c r="B292" s="280"/>
      <c r="C292" s="281"/>
      <c r="D292" s="282"/>
      <c r="E292" s="279"/>
      <c r="F292" s="279"/>
      <c r="G292" s="280"/>
      <c r="H292" s="280"/>
      <c r="I292" s="280"/>
      <c r="J292" s="1" t="str">
        <f t="shared" si="5"/>
        <v/>
      </c>
      <c r="K292" s="236"/>
      <c r="L292" s="236"/>
      <c r="M292" s="236"/>
    </row>
    <row r="293" spans="1:13" s="243" customFormat="1">
      <c r="A293" s="279"/>
      <c r="B293" s="280"/>
      <c r="C293" s="281"/>
      <c r="D293" s="282"/>
      <c r="E293" s="279"/>
      <c r="F293" s="279"/>
      <c r="G293" s="280"/>
      <c r="H293" s="280"/>
      <c r="I293" s="280"/>
      <c r="J293" s="1" t="str">
        <f t="shared" si="5"/>
        <v/>
      </c>
      <c r="K293" s="236"/>
      <c r="L293" s="236"/>
      <c r="M293" s="236"/>
    </row>
    <row r="294" spans="1:13" s="243" customFormat="1">
      <c r="A294" s="279"/>
      <c r="B294" s="280"/>
      <c r="C294" s="281"/>
      <c r="D294" s="282"/>
      <c r="E294" s="279"/>
      <c r="F294" s="279"/>
      <c r="G294" s="280"/>
      <c r="H294" s="280"/>
      <c r="I294" s="280"/>
      <c r="J294" s="1" t="str">
        <f t="shared" si="5"/>
        <v/>
      </c>
      <c r="K294" s="236"/>
      <c r="L294" s="236"/>
      <c r="M294" s="236"/>
    </row>
    <row r="295" spans="1:13" s="243" customFormat="1">
      <c r="A295" s="279"/>
      <c r="B295" s="280"/>
      <c r="C295" s="281"/>
      <c r="D295" s="282"/>
      <c r="E295" s="279"/>
      <c r="F295" s="279"/>
      <c r="G295" s="280"/>
      <c r="H295" s="280"/>
      <c r="I295" s="280"/>
      <c r="J295" s="1" t="str">
        <f t="shared" si="5"/>
        <v/>
      </c>
      <c r="K295" s="236"/>
      <c r="L295" s="236"/>
      <c r="M295" s="236"/>
    </row>
    <row r="296" spans="1:13" s="243" customFormat="1">
      <c r="A296" s="279"/>
      <c r="B296" s="280"/>
      <c r="C296" s="281"/>
      <c r="D296" s="282"/>
      <c r="E296" s="279"/>
      <c r="F296" s="279"/>
      <c r="G296" s="280"/>
      <c r="H296" s="280"/>
      <c r="I296" s="280"/>
      <c r="J296" s="1" t="str">
        <f t="shared" si="5"/>
        <v/>
      </c>
      <c r="K296" s="236"/>
      <c r="L296" s="236"/>
      <c r="M296" s="236"/>
    </row>
    <row r="297" spans="1:13" s="243" customFormat="1">
      <c r="A297" s="279"/>
      <c r="B297" s="280"/>
      <c r="C297" s="281"/>
      <c r="D297" s="282"/>
      <c r="E297" s="279"/>
      <c r="F297" s="279"/>
      <c r="G297" s="280"/>
      <c r="H297" s="280"/>
      <c r="I297" s="280"/>
      <c r="J297" s="1" t="str">
        <f t="shared" si="5"/>
        <v/>
      </c>
      <c r="K297" s="236"/>
      <c r="L297" s="236"/>
      <c r="M297" s="236"/>
    </row>
    <row r="298" spans="1:13" s="243" customFormat="1">
      <c r="A298" s="279"/>
      <c r="B298" s="280"/>
      <c r="C298" s="281"/>
      <c r="D298" s="282"/>
      <c r="E298" s="279"/>
      <c r="F298" s="279"/>
      <c r="G298" s="280"/>
      <c r="H298" s="280"/>
      <c r="I298" s="280"/>
      <c r="J298" s="1" t="str">
        <f t="shared" si="5"/>
        <v/>
      </c>
      <c r="K298" s="236"/>
      <c r="L298" s="236"/>
      <c r="M298" s="236"/>
    </row>
    <row r="299" spans="1:13" s="243" customFormat="1">
      <c r="A299" s="279"/>
      <c r="B299" s="280"/>
      <c r="C299" s="281"/>
      <c r="D299" s="282"/>
      <c r="E299" s="279"/>
      <c r="F299" s="279"/>
      <c r="G299" s="280"/>
      <c r="H299" s="280"/>
      <c r="I299" s="280"/>
      <c r="J299" s="1" t="str">
        <f t="shared" si="5"/>
        <v/>
      </c>
      <c r="K299" s="236"/>
      <c r="L299" s="236"/>
      <c r="M299" s="236"/>
    </row>
    <row r="300" spans="1:13" s="243" customFormat="1">
      <c r="A300" s="279"/>
      <c r="B300" s="280"/>
      <c r="C300" s="281"/>
      <c r="D300" s="282"/>
      <c r="E300" s="279"/>
      <c r="F300" s="279"/>
      <c r="G300" s="280"/>
      <c r="H300" s="280"/>
      <c r="I300" s="280"/>
      <c r="J300" s="1" t="str">
        <f t="shared" si="5"/>
        <v/>
      </c>
      <c r="K300" s="236"/>
      <c r="L300" s="236"/>
      <c r="M300" s="236"/>
    </row>
    <row r="301" spans="1:13" s="243" customFormat="1">
      <c r="A301" s="279"/>
      <c r="B301" s="280"/>
      <c r="C301" s="281"/>
      <c r="D301" s="282"/>
      <c r="E301" s="279"/>
      <c r="F301" s="279"/>
      <c r="G301" s="280"/>
      <c r="H301" s="280"/>
      <c r="I301" s="280"/>
      <c r="J301" s="1" t="str">
        <f t="shared" si="5"/>
        <v/>
      </c>
      <c r="K301" s="236"/>
      <c r="L301" s="236"/>
      <c r="M301" s="236"/>
    </row>
    <row r="302" spans="1:13" s="243" customFormat="1">
      <c r="A302" s="279"/>
      <c r="B302" s="280"/>
      <c r="C302" s="281"/>
      <c r="D302" s="282"/>
      <c r="E302" s="279"/>
      <c r="F302" s="279"/>
      <c r="G302" s="280"/>
      <c r="H302" s="280"/>
      <c r="I302" s="280"/>
      <c r="J302" s="1" t="str">
        <f t="shared" si="5"/>
        <v/>
      </c>
      <c r="K302" s="236"/>
      <c r="L302" s="236"/>
      <c r="M302" s="236"/>
    </row>
    <row r="303" spans="1:13" s="243" customFormat="1">
      <c r="A303" s="279"/>
      <c r="B303" s="280"/>
      <c r="C303" s="281"/>
      <c r="D303" s="282"/>
      <c r="E303" s="279"/>
      <c r="F303" s="279"/>
      <c r="G303" s="280"/>
      <c r="H303" s="280"/>
      <c r="I303" s="280"/>
      <c r="J303" s="1" t="str">
        <f t="shared" si="5"/>
        <v/>
      </c>
      <c r="K303" s="236"/>
      <c r="L303" s="236"/>
      <c r="M303" s="236"/>
    </row>
    <row r="304" spans="1:13" s="243" customFormat="1">
      <c r="A304" s="279"/>
      <c r="B304" s="280"/>
      <c r="C304" s="281"/>
      <c r="D304" s="282"/>
      <c r="E304" s="279"/>
      <c r="F304" s="279"/>
      <c r="G304" s="280"/>
      <c r="H304" s="280"/>
      <c r="I304" s="280"/>
      <c r="J304" s="1" t="str">
        <f t="shared" si="5"/>
        <v/>
      </c>
      <c r="K304" s="236"/>
      <c r="L304" s="236"/>
      <c r="M304" s="236"/>
    </row>
    <row r="305" spans="1:13" s="243" customFormat="1">
      <c r="A305" s="279"/>
      <c r="B305" s="280"/>
      <c r="C305" s="281"/>
      <c r="D305" s="282"/>
      <c r="E305" s="279"/>
      <c r="F305" s="279"/>
      <c r="G305" s="280"/>
      <c r="H305" s="280"/>
      <c r="I305" s="280"/>
      <c r="J305" s="1" t="str">
        <f t="shared" si="5"/>
        <v/>
      </c>
      <c r="K305" s="236"/>
      <c r="L305" s="236"/>
      <c r="M305" s="236"/>
    </row>
    <row r="306" spans="1:13" s="243" customFormat="1">
      <c r="A306" s="279"/>
      <c r="B306" s="280"/>
      <c r="C306" s="281"/>
      <c r="D306" s="282"/>
      <c r="E306" s="279"/>
      <c r="F306" s="279"/>
      <c r="G306" s="280"/>
      <c r="H306" s="280"/>
      <c r="I306" s="280"/>
      <c r="J306" s="1" t="str">
        <f t="shared" si="5"/>
        <v/>
      </c>
      <c r="K306" s="236"/>
      <c r="L306" s="236"/>
      <c r="M306" s="236"/>
    </row>
    <row r="307" spans="1:13" s="243" customFormat="1">
      <c r="A307" s="279"/>
      <c r="B307" s="280"/>
      <c r="C307" s="281"/>
      <c r="D307" s="282"/>
      <c r="E307" s="279"/>
      <c r="F307" s="279"/>
      <c r="G307" s="280"/>
      <c r="H307" s="280"/>
      <c r="I307" s="280"/>
      <c r="J307" s="1" t="str">
        <f t="shared" si="5"/>
        <v/>
      </c>
      <c r="K307" s="236"/>
      <c r="L307" s="236"/>
      <c r="M307" s="236"/>
    </row>
    <row r="308" spans="1:13" s="243" customFormat="1">
      <c r="A308" s="279"/>
      <c r="B308" s="280"/>
      <c r="C308" s="281"/>
      <c r="D308" s="282"/>
      <c r="E308" s="279"/>
      <c r="F308" s="279"/>
      <c r="G308" s="280"/>
      <c r="H308" s="280"/>
      <c r="I308" s="280"/>
      <c r="J308" s="1" t="str">
        <f t="shared" si="5"/>
        <v/>
      </c>
      <c r="K308" s="236"/>
      <c r="L308" s="236"/>
      <c r="M308" s="236"/>
    </row>
    <row r="309" spans="1:13" s="243" customFormat="1">
      <c r="A309" s="279"/>
      <c r="B309" s="280"/>
      <c r="C309" s="281"/>
      <c r="D309" s="282"/>
      <c r="E309" s="279"/>
      <c r="F309" s="279"/>
      <c r="G309" s="280"/>
      <c r="H309" s="280"/>
      <c r="I309" s="280"/>
      <c r="J309" s="1" t="str">
        <f t="shared" si="5"/>
        <v/>
      </c>
      <c r="K309" s="236"/>
      <c r="L309" s="236"/>
      <c r="M309" s="236"/>
    </row>
    <row r="310" spans="1:13" s="243" customFormat="1">
      <c r="A310" s="279"/>
      <c r="B310" s="280"/>
      <c r="C310" s="281"/>
      <c r="D310" s="282"/>
      <c r="E310" s="279"/>
      <c r="F310" s="279"/>
      <c r="G310" s="280"/>
      <c r="H310" s="280"/>
      <c r="I310" s="280"/>
      <c r="J310" s="1" t="str">
        <f t="shared" si="5"/>
        <v/>
      </c>
      <c r="K310" s="236"/>
      <c r="L310" s="236"/>
      <c r="M310" s="236"/>
    </row>
    <row r="311" spans="1:13" s="243" customFormat="1">
      <c r="A311" s="279"/>
      <c r="B311" s="280"/>
      <c r="C311" s="281"/>
      <c r="D311" s="282"/>
      <c r="E311" s="279"/>
      <c r="F311" s="279"/>
      <c r="G311" s="280"/>
      <c r="H311" s="280"/>
      <c r="I311" s="280"/>
      <c r="J311" s="1" t="str">
        <f t="shared" si="5"/>
        <v/>
      </c>
      <c r="K311" s="236"/>
      <c r="L311" s="236"/>
      <c r="M311" s="236"/>
    </row>
    <row r="312" spans="1:13" s="243" customFormat="1">
      <c r="A312" s="279"/>
      <c r="B312" s="280"/>
      <c r="C312" s="281"/>
      <c r="D312" s="282"/>
      <c r="E312" s="279"/>
      <c r="F312" s="279"/>
      <c r="G312" s="280"/>
      <c r="H312" s="280"/>
      <c r="I312" s="280"/>
      <c r="J312" s="1" t="str">
        <f t="shared" si="5"/>
        <v/>
      </c>
      <c r="K312" s="236"/>
      <c r="L312" s="236"/>
      <c r="M312" s="236"/>
    </row>
    <row r="313" spans="1:13" s="243" customFormat="1">
      <c r="A313" s="279"/>
      <c r="B313" s="280"/>
      <c r="C313" s="281"/>
      <c r="D313" s="282"/>
      <c r="E313" s="279"/>
      <c r="F313" s="279"/>
      <c r="G313" s="280"/>
      <c r="H313" s="280"/>
      <c r="I313" s="280"/>
      <c r="J313" s="1" t="str">
        <f t="shared" si="5"/>
        <v/>
      </c>
      <c r="K313" s="236"/>
      <c r="L313" s="236"/>
      <c r="M313" s="236"/>
    </row>
    <row r="314" spans="1:13" s="243" customFormat="1">
      <c r="A314" s="279"/>
      <c r="B314" s="280"/>
      <c r="C314" s="281"/>
      <c r="D314" s="282"/>
      <c r="E314" s="279"/>
      <c r="F314" s="279"/>
      <c r="G314" s="280"/>
      <c r="H314" s="280"/>
      <c r="I314" s="280"/>
      <c r="J314" s="1" t="str">
        <f t="shared" si="5"/>
        <v/>
      </c>
      <c r="K314" s="236"/>
      <c r="L314" s="236"/>
      <c r="M314" s="236"/>
    </row>
    <row r="315" spans="1:13" s="243" customFormat="1">
      <c r="A315" s="279"/>
      <c r="B315" s="280"/>
      <c r="C315" s="281"/>
      <c r="D315" s="282"/>
      <c r="E315" s="279"/>
      <c r="F315" s="279"/>
      <c r="G315" s="280"/>
      <c r="H315" s="280"/>
      <c r="I315" s="280"/>
      <c r="J315" s="1" t="str">
        <f t="shared" si="5"/>
        <v/>
      </c>
      <c r="K315" s="236"/>
      <c r="L315" s="236"/>
      <c r="M315" s="236"/>
    </row>
    <row r="316" spans="1:13" s="243" customFormat="1">
      <c r="A316" s="279"/>
      <c r="B316" s="280"/>
      <c r="C316" s="281"/>
      <c r="D316" s="282"/>
      <c r="E316" s="279"/>
      <c r="F316" s="279"/>
      <c r="G316" s="280"/>
      <c r="H316" s="280"/>
      <c r="I316" s="280"/>
      <c r="J316" s="1" t="str">
        <f t="shared" si="5"/>
        <v/>
      </c>
      <c r="K316" s="236"/>
      <c r="L316" s="236"/>
      <c r="M316" s="236"/>
    </row>
    <row r="317" spans="1:13" s="243" customFormat="1">
      <c r="A317" s="279"/>
      <c r="B317" s="280"/>
      <c r="C317" s="281"/>
      <c r="D317" s="282"/>
      <c r="E317" s="279"/>
      <c r="F317" s="279"/>
      <c r="G317" s="280"/>
      <c r="H317" s="280"/>
      <c r="I317" s="280"/>
      <c r="J317" s="1" t="str">
        <f t="shared" si="5"/>
        <v/>
      </c>
      <c r="K317" s="236"/>
      <c r="L317" s="236"/>
      <c r="M317" s="236"/>
    </row>
    <row r="318" spans="1:13" s="243" customFormat="1">
      <c r="A318" s="279"/>
      <c r="B318" s="280"/>
      <c r="C318" s="281"/>
      <c r="D318" s="282"/>
      <c r="E318" s="279"/>
      <c r="F318" s="279"/>
      <c r="G318" s="280"/>
      <c r="H318" s="280"/>
      <c r="I318" s="280"/>
      <c r="J318" s="1" t="str">
        <f t="shared" si="5"/>
        <v/>
      </c>
      <c r="K318" s="236"/>
      <c r="L318" s="236"/>
      <c r="M318" s="236"/>
    </row>
    <row r="319" spans="1:13" s="243" customFormat="1">
      <c r="A319" s="279"/>
      <c r="B319" s="280"/>
      <c r="C319" s="281"/>
      <c r="D319" s="282"/>
      <c r="E319" s="279"/>
      <c r="F319" s="279"/>
      <c r="G319" s="280"/>
      <c r="H319" s="280"/>
      <c r="I319" s="280"/>
      <c r="J319" s="1" t="str">
        <f t="shared" si="5"/>
        <v/>
      </c>
      <c r="K319" s="236"/>
      <c r="L319" s="236"/>
      <c r="M319" s="236"/>
    </row>
    <row r="320" spans="1:13" s="243" customFormat="1">
      <c r="A320" s="279"/>
      <c r="B320" s="280"/>
      <c r="C320" s="281"/>
      <c r="D320" s="282"/>
      <c r="E320" s="279"/>
      <c r="F320" s="279"/>
      <c r="G320" s="280"/>
      <c r="H320" s="280"/>
      <c r="I320" s="280"/>
      <c r="J320" s="1" t="str">
        <f t="shared" ref="J320:J383" si="6">LEFT(F320,2)</f>
        <v/>
      </c>
      <c r="K320" s="236"/>
      <c r="L320" s="236"/>
      <c r="M320" s="236"/>
    </row>
    <row r="321" spans="1:13" s="243" customFormat="1">
      <c r="A321" s="279"/>
      <c r="B321" s="280"/>
      <c r="C321" s="281"/>
      <c r="D321" s="282"/>
      <c r="E321" s="279"/>
      <c r="F321" s="279"/>
      <c r="G321" s="280"/>
      <c r="H321" s="280"/>
      <c r="I321" s="280"/>
      <c r="J321" s="1" t="str">
        <f t="shared" si="6"/>
        <v/>
      </c>
      <c r="K321" s="236"/>
      <c r="L321" s="236"/>
      <c r="M321" s="236"/>
    </row>
    <row r="322" spans="1:13" s="243" customFormat="1">
      <c r="A322" s="279"/>
      <c r="B322" s="280"/>
      <c r="C322" s="281"/>
      <c r="D322" s="282"/>
      <c r="E322" s="279"/>
      <c r="F322" s="279"/>
      <c r="G322" s="280"/>
      <c r="H322" s="280"/>
      <c r="I322" s="280"/>
      <c r="J322" s="1" t="str">
        <f t="shared" si="6"/>
        <v/>
      </c>
      <c r="K322" s="236"/>
      <c r="L322" s="236"/>
      <c r="M322" s="236"/>
    </row>
    <row r="323" spans="1:13" s="243" customFormat="1">
      <c r="A323" s="279"/>
      <c r="B323" s="280"/>
      <c r="C323" s="281"/>
      <c r="D323" s="282"/>
      <c r="E323" s="279"/>
      <c r="F323" s="279"/>
      <c r="G323" s="280"/>
      <c r="H323" s="280"/>
      <c r="I323" s="280"/>
      <c r="J323" s="1" t="str">
        <f t="shared" si="6"/>
        <v/>
      </c>
      <c r="K323" s="236"/>
      <c r="L323" s="236"/>
      <c r="M323" s="236"/>
    </row>
    <row r="324" spans="1:13" s="243" customFormat="1">
      <c r="A324" s="279"/>
      <c r="B324" s="280"/>
      <c r="C324" s="281"/>
      <c r="D324" s="282"/>
      <c r="E324" s="279"/>
      <c r="F324" s="279"/>
      <c r="G324" s="280"/>
      <c r="H324" s="280"/>
      <c r="I324" s="280"/>
      <c r="J324" s="1" t="str">
        <f t="shared" si="6"/>
        <v/>
      </c>
      <c r="K324" s="236"/>
      <c r="L324" s="236"/>
      <c r="M324" s="236"/>
    </row>
    <row r="325" spans="1:13" s="243" customFormat="1">
      <c r="A325" s="279"/>
      <c r="B325" s="280"/>
      <c r="C325" s="281"/>
      <c r="D325" s="282"/>
      <c r="E325" s="279"/>
      <c r="F325" s="279"/>
      <c r="G325" s="280"/>
      <c r="H325" s="280"/>
      <c r="I325" s="280"/>
      <c r="J325" s="1" t="str">
        <f t="shared" si="6"/>
        <v/>
      </c>
      <c r="K325" s="236"/>
      <c r="L325" s="236"/>
      <c r="M325" s="236"/>
    </row>
    <row r="326" spans="1:13" s="243" customFormat="1">
      <c r="A326" s="279"/>
      <c r="B326" s="280"/>
      <c r="C326" s="281"/>
      <c r="D326" s="282"/>
      <c r="E326" s="279"/>
      <c r="F326" s="279"/>
      <c r="G326" s="280"/>
      <c r="H326" s="280"/>
      <c r="I326" s="280"/>
      <c r="J326" s="1" t="str">
        <f t="shared" si="6"/>
        <v/>
      </c>
      <c r="K326" s="236"/>
      <c r="L326" s="236"/>
      <c r="M326" s="236"/>
    </row>
    <row r="327" spans="1:13" s="243" customFormat="1">
      <c r="A327" s="279"/>
      <c r="B327" s="280"/>
      <c r="C327" s="281"/>
      <c r="D327" s="282"/>
      <c r="E327" s="279"/>
      <c r="F327" s="279"/>
      <c r="G327" s="280"/>
      <c r="H327" s="280"/>
      <c r="I327" s="280"/>
      <c r="J327" s="1" t="str">
        <f t="shared" si="6"/>
        <v/>
      </c>
      <c r="K327" s="236"/>
      <c r="L327" s="236"/>
      <c r="M327" s="236"/>
    </row>
    <row r="328" spans="1:13" s="243" customFormat="1">
      <c r="A328" s="279"/>
      <c r="B328" s="280"/>
      <c r="C328" s="281"/>
      <c r="D328" s="282"/>
      <c r="E328" s="279"/>
      <c r="F328" s="279"/>
      <c r="G328" s="280"/>
      <c r="H328" s="280"/>
      <c r="I328" s="280"/>
      <c r="J328" s="1" t="str">
        <f t="shared" si="6"/>
        <v/>
      </c>
      <c r="K328" s="236"/>
      <c r="L328" s="236"/>
      <c r="M328" s="236"/>
    </row>
    <row r="329" spans="1:13" s="243" customFormat="1">
      <c r="A329" s="279"/>
      <c r="B329" s="280"/>
      <c r="C329" s="281"/>
      <c r="D329" s="282"/>
      <c r="E329" s="279"/>
      <c r="F329" s="279"/>
      <c r="G329" s="280"/>
      <c r="H329" s="280"/>
      <c r="I329" s="280"/>
      <c r="J329" s="1" t="str">
        <f t="shared" si="6"/>
        <v/>
      </c>
      <c r="K329" s="236"/>
      <c r="L329" s="236"/>
      <c r="M329" s="236"/>
    </row>
    <row r="330" spans="1:13" s="243" customFormat="1">
      <c r="A330" s="279"/>
      <c r="B330" s="280"/>
      <c r="C330" s="281"/>
      <c r="D330" s="282"/>
      <c r="E330" s="279"/>
      <c r="F330" s="279"/>
      <c r="G330" s="280"/>
      <c r="H330" s="280"/>
      <c r="I330" s="280"/>
      <c r="J330" s="1" t="str">
        <f t="shared" si="6"/>
        <v/>
      </c>
      <c r="K330" s="236"/>
      <c r="L330" s="236"/>
      <c r="M330" s="236"/>
    </row>
    <row r="331" spans="1:13" s="243" customFormat="1">
      <c r="A331" s="279"/>
      <c r="B331" s="280"/>
      <c r="C331" s="281"/>
      <c r="D331" s="282"/>
      <c r="E331" s="279"/>
      <c r="F331" s="279"/>
      <c r="G331" s="280"/>
      <c r="H331" s="280"/>
      <c r="I331" s="280"/>
      <c r="J331" s="1" t="str">
        <f t="shared" si="6"/>
        <v/>
      </c>
      <c r="K331" s="236"/>
      <c r="L331" s="236"/>
      <c r="M331" s="236"/>
    </row>
    <row r="332" spans="1:13" s="243" customFormat="1">
      <c r="A332" s="279"/>
      <c r="B332" s="280"/>
      <c r="C332" s="281"/>
      <c r="D332" s="282"/>
      <c r="E332" s="279"/>
      <c r="F332" s="279"/>
      <c r="G332" s="280"/>
      <c r="H332" s="280"/>
      <c r="I332" s="280"/>
      <c r="J332" s="1" t="str">
        <f t="shared" si="6"/>
        <v/>
      </c>
      <c r="K332" s="236"/>
      <c r="L332" s="236"/>
      <c r="M332" s="236"/>
    </row>
    <row r="333" spans="1:13" s="243" customFormat="1">
      <c r="A333" s="279"/>
      <c r="B333" s="280"/>
      <c r="C333" s="281"/>
      <c r="D333" s="282"/>
      <c r="E333" s="279"/>
      <c r="F333" s="279"/>
      <c r="G333" s="280"/>
      <c r="H333" s="280"/>
      <c r="I333" s="280"/>
      <c r="J333" s="1" t="str">
        <f t="shared" si="6"/>
        <v/>
      </c>
      <c r="K333" s="236"/>
      <c r="L333" s="236"/>
      <c r="M333" s="236"/>
    </row>
    <row r="334" spans="1:13" s="243" customFormat="1">
      <c r="A334" s="279"/>
      <c r="B334" s="280"/>
      <c r="C334" s="281"/>
      <c r="D334" s="282"/>
      <c r="E334" s="279"/>
      <c r="F334" s="279"/>
      <c r="G334" s="280"/>
      <c r="H334" s="280"/>
      <c r="I334" s="280"/>
      <c r="J334" s="1" t="str">
        <f t="shared" si="6"/>
        <v/>
      </c>
      <c r="K334" s="236"/>
      <c r="L334" s="236"/>
      <c r="M334" s="236"/>
    </row>
    <row r="335" spans="1:13" s="243" customFormat="1">
      <c r="A335" s="279"/>
      <c r="B335" s="280"/>
      <c r="C335" s="281"/>
      <c r="D335" s="282"/>
      <c r="E335" s="279"/>
      <c r="F335" s="279"/>
      <c r="G335" s="280"/>
      <c r="H335" s="280"/>
      <c r="I335" s="280"/>
      <c r="J335" s="1" t="str">
        <f t="shared" si="6"/>
        <v/>
      </c>
      <c r="K335" s="236"/>
      <c r="L335" s="236"/>
      <c r="M335" s="236"/>
    </row>
    <row r="336" spans="1:13" s="243" customFormat="1">
      <c r="A336" s="279"/>
      <c r="B336" s="280"/>
      <c r="C336" s="281"/>
      <c r="D336" s="282"/>
      <c r="E336" s="279"/>
      <c r="F336" s="279"/>
      <c r="G336" s="280"/>
      <c r="H336" s="280"/>
      <c r="I336" s="280"/>
      <c r="J336" s="1" t="str">
        <f t="shared" si="6"/>
        <v/>
      </c>
      <c r="K336" s="236"/>
      <c r="L336" s="236"/>
      <c r="M336" s="236"/>
    </row>
    <row r="337" spans="1:13" s="243" customFormat="1">
      <c r="A337" s="279"/>
      <c r="B337" s="280"/>
      <c r="C337" s="281"/>
      <c r="D337" s="282"/>
      <c r="E337" s="279"/>
      <c r="F337" s="279"/>
      <c r="G337" s="280"/>
      <c r="H337" s="280"/>
      <c r="I337" s="280"/>
      <c r="J337" s="1" t="str">
        <f t="shared" si="6"/>
        <v/>
      </c>
      <c r="K337" s="236"/>
      <c r="L337" s="236"/>
      <c r="M337" s="236"/>
    </row>
    <row r="338" spans="1:13" s="243" customFormat="1">
      <c r="A338" s="279"/>
      <c r="B338" s="280"/>
      <c r="C338" s="281"/>
      <c r="D338" s="282"/>
      <c r="E338" s="279"/>
      <c r="F338" s="279"/>
      <c r="G338" s="280"/>
      <c r="H338" s="280"/>
      <c r="I338" s="280"/>
      <c r="J338" s="1" t="str">
        <f t="shared" si="6"/>
        <v/>
      </c>
      <c r="K338" s="236"/>
      <c r="L338" s="236"/>
      <c r="M338" s="236"/>
    </row>
    <row r="339" spans="1:13" s="243" customFormat="1">
      <c r="A339" s="279"/>
      <c r="B339" s="280"/>
      <c r="C339" s="281"/>
      <c r="D339" s="282"/>
      <c r="E339" s="279"/>
      <c r="F339" s="279"/>
      <c r="G339" s="280"/>
      <c r="H339" s="280"/>
      <c r="I339" s="280"/>
      <c r="J339" s="1" t="str">
        <f t="shared" si="6"/>
        <v/>
      </c>
      <c r="K339" s="236"/>
      <c r="L339" s="236"/>
      <c r="M339" s="236"/>
    </row>
    <row r="340" spans="1:13" s="243" customFormat="1">
      <c r="A340" s="279"/>
      <c r="B340" s="280"/>
      <c r="C340" s="281"/>
      <c r="D340" s="282"/>
      <c r="E340" s="279"/>
      <c r="F340" s="279"/>
      <c r="G340" s="280"/>
      <c r="H340" s="280"/>
      <c r="I340" s="280"/>
      <c r="J340" s="1" t="str">
        <f t="shared" si="6"/>
        <v/>
      </c>
      <c r="K340" s="236"/>
      <c r="L340" s="236"/>
      <c r="M340" s="236"/>
    </row>
    <row r="341" spans="1:13" s="243" customFormat="1">
      <c r="A341" s="279"/>
      <c r="B341" s="280"/>
      <c r="C341" s="281"/>
      <c r="D341" s="282"/>
      <c r="E341" s="279"/>
      <c r="F341" s="279"/>
      <c r="G341" s="280"/>
      <c r="H341" s="280"/>
      <c r="I341" s="280"/>
      <c r="J341" s="1" t="str">
        <f t="shared" si="6"/>
        <v/>
      </c>
      <c r="K341" s="236"/>
      <c r="L341" s="236"/>
      <c r="M341" s="236"/>
    </row>
    <row r="342" spans="1:13" s="243" customFormat="1">
      <c r="A342" s="279"/>
      <c r="B342" s="280"/>
      <c r="C342" s="281"/>
      <c r="D342" s="282"/>
      <c r="E342" s="279"/>
      <c r="F342" s="279"/>
      <c r="G342" s="280"/>
      <c r="H342" s="280"/>
      <c r="I342" s="280"/>
      <c r="J342" s="1" t="str">
        <f t="shared" si="6"/>
        <v/>
      </c>
      <c r="K342" s="236"/>
      <c r="L342" s="236"/>
      <c r="M342" s="236"/>
    </row>
    <row r="343" spans="1:13" s="243" customFormat="1">
      <c r="A343" s="279"/>
      <c r="B343" s="280"/>
      <c r="C343" s="281"/>
      <c r="D343" s="282"/>
      <c r="E343" s="279"/>
      <c r="F343" s="279"/>
      <c r="G343" s="280"/>
      <c r="H343" s="280"/>
      <c r="I343" s="280"/>
      <c r="J343" s="1" t="str">
        <f t="shared" si="6"/>
        <v/>
      </c>
      <c r="K343" s="236"/>
      <c r="L343" s="236"/>
      <c r="M343" s="236"/>
    </row>
    <row r="344" spans="1:13" s="243" customFormat="1">
      <c r="A344" s="279"/>
      <c r="B344" s="280"/>
      <c r="C344" s="281"/>
      <c r="D344" s="282"/>
      <c r="E344" s="279"/>
      <c r="F344" s="279"/>
      <c r="G344" s="280"/>
      <c r="H344" s="280"/>
      <c r="I344" s="280"/>
      <c r="J344" s="1" t="str">
        <f t="shared" si="6"/>
        <v/>
      </c>
      <c r="K344" s="236"/>
      <c r="L344" s="236"/>
      <c r="M344" s="236"/>
    </row>
    <row r="345" spans="1:13" s="243" customFormat="1">
      <c r="A345" s="279"/>
      <c r="B345" s="280"/>
      <c r="C345" s="281"/>
      <c r="D345" s="282"/>
      <c r="E345" s="279"/>
      <c r="F345" s="279"/>
      <c r="G345" s="280"/>
      <c r="H345" s="280"/>
      <c r="I345" s="280"/>
      <c r="J345" s="1" t="str">
        <f t="shared" si="6"/>
        <v/>
      </c>
      <c r="K345" s="236"/>
      <c r="L345" s="236"/>
      <c r="M345" s="236"/>
    </row>
    <row r="346" spans="1:13" s="243" customFormat="1">
      <c r="A346" s="279"/>
      <c r="B346" s="280"/>
      <c r="C346" s="281"/>
      <c r="D346" s="282"/>
      <c r="E346" s="279"/>
      <c r="F346" s="279"/>
      <c r="G346" s="280"/>
      <c r="H346" s="280"/>
      <c r="I346" s="280"/>
      <c r="J346" s="1" t="str">
        <f t="shared" si="6"/>
        <v/>
      </c>
      <c r="K346" s="236"/>
      <c r="L346" s="236"/>
      <c r="M346" s="236"/>
    </row>
    <row r="347" spans="1:13" s="243" customFormat="1">
      <c r="A347" s="279"/>
      <c r="B347" s="280"/>
      <c r="C347" s="281"/>
      <c r="D347" s="282"/>
      <c r="E347" s="279"/>
      <c r="F347" s="279"/>
      <c r="G347" s="280"/>
      <c r="H347" s="280"/>
      <c r="I347" s="280"/>
      <c r="J347" s="1" t="str">
        <f t="shared" si="6"/>
        <v/>
      </c>
      <c r="K347" s="236"/>
      <c r="L347" s="236"/>
      <c r="M347" s="236"/>
    </row>
    <row r="348" spans="1:13" s="243" customFormat="1">
      <c r="A348" s="279"/>
      <c r="B348" s="280"/>
      <c r="C348" s="281"/>
      <c r="D348" s="282"/>
      <c r="E348" s="279"/>
      <c r="F348" s="279"/>
      <c r="G348" s="280"/>
      <c r="H348" s="280"/>
      <c r="I348" s="280"/>
      <c r="J348" s="1" t="str">
        <f t="shared" si="6"/>
        <v/>
      </c>
      <c r="K348" s="236"/>
      <c r="L348" s="236"/>
      <c r="M348" s="236"/>
    </row>
    <row r="349" spans="1:13" s="243" customFormat="1">
      <c r="A349" s="279"/>
      <c r="B349" s="280"/>
      <c r="C349" s="281"/>
      <c r="D349" s="282"/>
      <c r="E349" s="279"/>
      <c r="F349" s="279"/>
      <c r="G349" s="280"/>
      <c r="H349" s="280"/>
      <c r="I349" s="280"/>
      <c r="J349" s="1" t="str">
        <f t="shared" si="6"/>
        <v/>
      </c>
      <c r="K349" s="236"/>
      <c r="L349" s="236"/>
      <c r="M349" s="236"/>
    </row>
    <row r="350" spans="1:13" s="243" customFormat="1">
      <c r="A350" s="279"/>
      <c r="B350" s="280"/>
      <c r="C350" s="281"/>
      <c r="D350" s="282"/>
      <c r="E350" s="279"/>
      <c r="F350" s="279"/>
      <c r="G350" s="280"/>
      <c r="H350" s="280"/>
      <c r="I350" s="280"/>
      <c r="J350" s="1" t="str">
        <f t="shared" si="6"/>
        <v/>
      </c>
      <c r="K350" s="236"/>
      <c r="L350" s="236"/>
      <c r="M350" s="236"/>
    </row>
    <row r="351" spans="1:13" s="243" customFormat="1">
      <c r="A351" s="279"/>
      <c r="B351" s="280"/>
      <c r="C351" s="281"/>
      <c r="D351" s="282"/>
      <c r="E351" s="279"/>
      <c r="F351" s="279"/>
      <c r="G351" s="280"/>
      <c r="H351" s="280"/>
      <c r="I351" s="280"/>
      <c r="J351" s="1" t="str">
        <f t="shared" si="6"/>
        <v/>
      </c>
      <c r="K351" s="236"/>
      <c r="L351" s="236"/>
      <c r="M351" s="236"/>
    </row>
    <row r="352" spans="1:13" s="243" customFormat="1">
      <c r="A352" s="279"/>
      <c r="B352" s="280"/>
      <c r="C352" s="281"/>
      <c r="D352" s="282"/>
      <c r="E352" s="279"/>
      <c r="F352" s="279"/>
      <c r="G352" s="280"/>
      <c r="H352" s="280"/>
      <c r="I352" s="280"/>
      <c r="J352" s="1" t="str">
        <f t="shared" si="6"/>
        <v/>
      </c>
      <c r="K352" s="236"/>
      <c r="L352" s="236"/>
      <c r="M352" s="236"/>
    </row>
    <row r="353" spans="1:13" s="243" customFormat="1">
      <c r="A353" s="279"/>
      <c r="B353" s="280"/>
      <c r="C353" s="281"/>
      <c r="D353" s="282"/>
      <c r="E353" s="279"/>
      <c r="F353" s="279"/>
      <c r="G353" s="280"/>
      <c r="H353" s="280"/>
      <c r="I353" s="280"/>
      <c r="J353" s="1" t="str">
        <f t="shared" si="6"/>
        <v/>
      </c>
      <c r="K353" s="236"/>
      <c r="L353" s="236"/>
      <c r="M353" s="236"/>
    </row>
    <row r="354" spans="1:13" s="243" customFormat="1">
      <c r="A354" s="279"/>
      <c r="B354" s="280"/>
      <c r="C354" s="281"/>
      <c r="D354" s="282"/>
      <c r="E354" s="279"/>
      <c r="F354" s="279"/>
      <c r="G354" s="280"/>
      <c r="H354" s="280"/>
      <c r="I354" s="280"/>
      <c r="J354" s="1" t="str">
        <f t="shared" si="6"/>
        <v/>
      </c>
      <c r="K354" s="236"/>
      <c r="L354" s="236"/>
      <c r="M354" s="236"/>
    </row>
    <row r="355" spans="1:13" s="243" customFormat="1">
      <c r="A355" s="279"/>
      <c r="B355" s="280"/>
      <c r="C355" s="281"/>
      <c r="D355" s="282"/>
      <c r="E355" s="279"/>
      <c r="F355" s="279"/>
      <c r="G355" s="280"/>
      <c r="H355" s="280"/>
      <c r="I355" s="280"/>
      <c r="J355" s="1" t="str">
        <f t="shared" si="6"/>
        <v/>
      </c>
      <c r="K355" s="236"/>
      <c r="L355" s="236"/>
      <c r="M355" s="236"/>
    </row>
    <row r="356" spans="1:13" s="243" customFormat="1">
      <c r="A356" s="279"/>
      <c r="B356" s="280"/>
      <c r="C356" s="281"/>
      <c r="D356" s="282"/>
      <c r="E356" s="279"/>
      <c r="F356" s="279"/>
      <c r="G356" s="280"/>
      <c r="H356" s="280"/>
      <c r="I356" s="280"/>
      <c r="J356" s="1" t="str">
        <f t="shared" si="6"/>
        <v/>
      </c>
      <c r="K356" s="236"/>
      <c r="L356" s="236"/>
      <c r="M356" s="236"/>
    </row>
    <row r="357" spans="1:13" s="243" customFormat="1">
      <c r="A357" s="279"/>
      <c r="B357" s="280"/>
      <c r="C357" s="281"/>
      <c r="D357" s="282"/>
      <c r="E357" s="279"/>
      <c r="F357" s="279"/>
      <c r="G357" s="280"/>
      <c r="H357" s="280"/>
      <c r="I357" s="280"/>
      <c r="J357" s="1" t="str">
        <f t="shared" si="6"/>
        <v/>
      </c>
      <c r="K357" s="236"/>
      <c r="L357" s="236"/>
      <c r="M357" s="236"/>
    </row>
    <row r="358" spans="1:13" s="243" customFormat="1">
      <c r="A358" s="279"/>
      <c r="B358" s="280"/>
      <c r="C358" s="281"/>
      <c r="D358" s="282"/>
      <c r="E358" s="279"/>
      <c r="F358" s="279"/>
      <c r="G358" s="280"/>
      <c r="H358" s="280"/>
      <c r="I358" s="280"/>
      <c r="J358" s="1" t="str">
        <f t="shared" si="6"/>
        <v/>
      </c>
      <c r="K358" s="236"/>
      <c r="L358" s="236"/>
      <c r="M358" s="236"/>
    </row>
    <row r="359" spans="1:13" s="243" customFormat="1">
      <c r="A359" s="279"/>
      <c r="B359" s="280"/>
      <c r="C359" s="281"/>
      <c r="D359" s="282"/>
      <c r="E359" s="279"/>
      <c r="F359" s="279"/>
      <c r="G359" s="280"/>
      <c r="H359" s="280"/>
      <c r="I359" s="280"/>
      <c r="J359" s="1" t="str">
        <f t="shared" si="6"/>
        <v/>
      </c>
      <c r="K359" s="236"/>
      <c r="L359" s="236"/>
      <c r="M359" s="236"/>
    </row>
    <row r="360" spans="1:13" s="243" customFormat="1">
      <c r="A360" s="279"/>
      <c r="B360" s="280"/>
      <c r="C360" s="281"/>
      <c r="D360" s="282"/>
      <c r="E360" s="279"/>
      <c r="F360" s="279"/>
      <c r="G360" s="280"/>
      <c r="H360" s="280"/>
      <c r="I360" s="280"/>
      <c r="J360" s="1" t="str">
        <f t="shared" si="6"/>
        <v/>
      </c>
      <c r="K360" s="236"/>
      <c r="L360" s="236"/>
      <c r="M360" s="236"/>
    </row>
    <row r="361" spans="1:13" s="243" customFormat="1">
      <c r="A361" s="279"/>
      <c r="B361" s="280"/>
      <c r="C361" s="281"/>
      <c r="D361" s="282"/>
      <c r="E361" s="279"/>
      <c r="F361" s="279"/>
      <c r="G361" s="280"/>
      <c r="H361" s="280"/>
      <c r="I361" s="280"/>
      <c r="J361" s="1" t="str">
        <f t="shared" si="6"/>
        <v/>
      </c>
      <c r="K361" s="236"/>
      <c r="L361" s="236"/>
      <c r="M361" s="236"/>
    </row>
    <row r="362" spans="1:13" s="243" customFormat="1">
      <c r="A362" s="279"/>
      <c r="B362" s="280"/>
      <c r="C362" s="281"/>
      <c r="D362" s="282"/>
      <c r="E362" s="279"/>
      <c r="F362" s="279"/>
      <c r="G362" s="280"/>
      <c r="H362" s="280"/>
      <c r="I362" s="280"/>
      <c r="J362" s="1" t="str">
        <f t="shared" si="6"/>
        <v/>
      </c>
      <c r="K362" s="236"/>
      <c r="L362" s="236"/>
      <c r="M362" s="236"/>
    </row>
    <row r="363" spans="1:13" s="243" customFormat="1">
      <c r="A363" s="279"/>
      <c r="B363" s="280"/>
      <c r="C363" s="281"/>
      <c r="D363" s="282"/>
      <c r="E363" s="279"/>
      <c r="F363" s="279"/>
      <c r="G363" s="280"/>
      <c r="H363" s="280"/>
      <c r="I363" s="280"/>
      <c r="J363" s="1" t="str">
        <f t="shared" si="6"/>
        <v/>
      </c>
      <c r="K363" s="236"/>
      <c r="L363" s="236"/>
      <c r="M363" s="236"/>
    </row>
    <row r="364" spans="1:13" s="243" customFormat="1">
      <c r="A364" s="279"/>
      <c r="B364" s="280"/>
      <c r="C364" s="281"/>
      <c r="D364" s="282"/>
      <c r="E364" s="279"/>
      <c r="F364" s="279"/>
      <c r="G364" s="280"/>
      <c r="H364" s="280"/>
      <c r="I364" s="280"/>
      <c r="J364" s="1" t="str">
        <f t="shared" si="6"/>
        <v/>
      </c>
      <c r="K364" s="236"/>
      <c r="L364" s="236"/>
      <c r="M364" s="236"/>
    </row>
    <row r="365" spans="1:13" s="243" customFormat="1">
      <c r="A365" s="279"/>
      <c r="B365" s="280"/>
      <c r="C365" s="281"/>
      <c r="D365" s="282"/>
      <c r="E365" s="279"/>
      <c r="F365" s="279"/>
      <c r="G365" s="280"/>
      <c r="H365" s="280"/>
      <c r="I365" s="280"/>
      <c r="J365" s="1" t="str">
        <f t="shared" si="6"/>
        <v/>
      </c>
      <c r="K365" s="236"/>
      <c r="L365" s="236"/>
      <c r="M365" s="236"/>
    </row>
    <row r="366" spans="1:13" s="243" customFormat="1">
      <c r="A366" s="279"/>
      <c r="B366" s="280"/>
      <c r="C366" s="281"/>
      <c r="D366" s="282"/>
      <c r="E366" s="279"/>
      <c r="F366" s="279"/>
      <c r="G366" s="280"/>
      <c r="H366" s="280"/>
      <c r="I366" s="280"/>
      <c r="J366" s="1" t="str">
        <f t="shared" si="6"/>
        <v/>
      </c>
      <c r="K366" s="236"/>
      <c r="L366" s="236"/>
      <c r="M366" s="236"/>
    </row>
    <row r="367" spans="1:13" s="243" customFormat="1">
      <c r="A367" s="279"/>
      <c r="B367" s="280"/>
      <c r="C367" s="281"/>
      <c r="D367" s="282"/>
      <c r="E367" s="279"/>
      <c r="F367" s="279"/>
      <c r="G367" s="280"/>
      <c r="H367" s="280"/>
      <c r="I367" s="280"/>
      <c r="J367" s="1" t="str">
        <f t="shared" si="6"/>
        <v/>
      </c>
      <c r="K367" s="236"/>
      <c r="L367" s="236"/>
      <c r="M367" s="236"/>
    </row>
    <row r="368" spans="1:13" s="243" customFormat="1">
      <c r="A368" s="279"/>
      <c r="B368" s="280"/>
      <c r="C368" s="281"/>
      <c r="D368" s="282"/>
      <c r="E368" s="279"/>
      <c r="F368" s="279"/>
      <c r="G368" s="280"/>
      <c r="H368" s="280"/>
      <c r="I368" s="280"/>
      <c r="J368" s="1" t="str">
        <f t="shared" si="6"/>
        <v/>
      </c>
      <c r="K368" s="236"/>
      <c r="L368" s="236"/>
      <c r="M368" s="236"/>
    </row>
    <row r="369" spans="1:13" s="243" customFormat="1">
      <c r="A369" s="279"/>
      <c r="B369" s="280"/>
      <c r="C369" s="281"/>
      <c r="D369" s="282"/>
      <c r="E369" s="279"/>
      <c r="F369" s="279"/>
      <c r="G369" s="280"/>
      <c r="H369" s="280"/>
      <c r="I369" s="280"/>
      <c r="J369" s="1" t="str">
        <f t="shared" si="6"/>
        <v/>
      </c>
      <c r="K369" s="236"/>
      <c r="L369" s="236"/>
      <c r="M369" s="236"/>
    </row>
    <row r="370" spans="1:13" s="243" customFormat="1">
      <c r="A370" s="279"/>
      <c r="B370" s="280"/>
      <c r="C370" s="281"/>
      <c r="D370" s="282"/>
      <c r="E370" s="279"/>
      <c r="F370" s="279"/>
      <c r="G370" s="280"/>
      <c r="H370" s="280"/>
      <c r="I370" s="280"/>
      <c r="J370" s="1" t="str">
        <f t="shared" si="6"/>
        <v/>
      </c>
      <c r="K370" s="236"/>
      <c r="L370" s="236"/>
      <c r="M370" s="236"/>
    </row>
    <row r="371" spans="1:13" s="243" customFormat="1">
      <c r="A371" s="279"/>
      <c r="B371" s="280"/>
      <c r="C371" s="281"/>
      <c r="D371" s="282"/>
      <c r="E371" s="279"/>
      <c r="F371" s="279"/>
      <c r="G371" s="280"/>
      <c r="H371" s="280"/>
      <c r="I371" s="280"/>
      <c r="J371" s="1" t="str">
        <f t="shared" si="6"/>
        <v/>
      </c>
      <c r="K371" s="236"/>
      <c r="L371" s="236"/>
      <c r="M371" s="236"/>
    </row>
    <row r="372" spans="1:13" s="243" customFormat="1">
      <c r="A372" s="279"/>
      <c r="B372" s="280"/>
      <c r="C372" s="281"/>
      <c r="D372" s="282"/>
      <c r="E372" s="279"/>
      <c r="F372" s="279"/>
      <c r="G372" s="280"/>
      <c r="H372" s="280"/>
      <c r="I372" s="280"/>
      <c r="J372" s="1" t="str">
        <f t="shared" si="6"/>
        <v/>
      </c>
      <c r="K372" s="236"/>
      <c r="L372" s="236"/>
      <c r="M372" s="236"/>
    </row>
    <row r="373" spans="1:13" s="243" customFormat="1">
      <c r="A373" s="279"/>
      <c r="B373" s="280"/>
      <c r="C373" s="281"/>
      <c r="D373" s="282"/>
      <c r="E373" s="279"/>
      <c r="F373" s="279"/>
      <c r="G373" s="280"/>
      <c r="H373" s="280"/>
      <c r="I373" s="280"/>
      <c r="J373" s="1" t="str">
        <f t="shared" si="6"/>
        <v/>
      </c>
      <c r="K373" s="236"/>
      <c r="L373" s="236"/>
      <c r="M373" s="236"/>
    </row>
    <row r="374" spans="1:13" s="243" customFormat="1">
      <c r="A374" s="279"/>
      <c r="B374" s="280"/>
      <c r="C374" s="281"/>
      <c r="D374" s="282"/>
      <c r="E374" s="279"/>
      <c r="F374" s="279"/>
      <c r="G374" s="280"/>
      <c r="H374" s="280"/>
      <c r="I374" s="280"/>
      <c r="J374" s="1" t="str">
        <f t="shared" si="6"/>
        <v/>
      </c>
      <c r="K374" s="236"/>
      <c r="L374" s="236"/>
      <c r="M374" s="236"/>
    </row>
    <row r="375" spans="1:13" s="243" customFormat="1">
      <c r="A375" s="279"/>
      <c r="B375" s="280"/>
      <c r="C375" s="281"/>
      <c r="D375" s="282"/>
      <c r="E375" s="279"/>
      <c r="F375" s="279"/>
      <c r="G375" s="280"/>
      <c r="H375" s="280"/>
      <c r="I375" s="280"/>
      <c r="J375" s="1" t="str">
        <f t="shared" si="6"/>
        <v/>
      </c>
      <c r="K375" s="236"/>
      <c r="L375" s="236"/>
      <c r="M375" s="236"/>
    </row>
    <row r="376" spans="1:13" s="243" customFormat="1">
      <c r="A376" s="279"/>
      <c r="B376" s="280"/>
      <c r="C376" s="281"/>
      <c r="D376" s="282"/>
      <c r="E376" s="279"/>
      <c r="F376" s="279"/>
      <c r="G376" s="280"/>
      <c r="H376" s="280"/>
      <c r="I376" s="280"/>
      <c r="J376" s="1" t="str">
        <f t="shared" si="6"/>
        <v/>
      </c>
      <c r="K376" s="236"/>
      <c r="L376" s="236"/>
      <c r="M376" s="236"/>
    </row>
    <row r="377" spans="1:13" s="243" customFormat="1">
      <c r="A377" s="279"/>
      <c r="B377" s="280"/>
      <c r="C377" s="281"/>
      <c r="D377" s="282"/>
      <c r="E377" s="279"/>
      <c r="F377" s="279"/>
      <c r="G377" s="280"/>
      <c r="H377" s="280"/>
      <c r="I377" s="280"/>
      <c r="J377" s="1" t="str">
        <f t="shared" si="6"/>
        <v/>
      </c>
      <c r="K377" s="236"/>
      <c r="L377" s="236"/>
      <c r="M377" s="236"/>
    </row>
    <row r="378" spans="1:13" s="243" customFormat="1">
      <c r="A378" s="279"/>
      <c r="B378" s="280"/>
      <c r="C378" s="281"/>
      <c r="D378" s="282"/>
      <c r="E378" s="279"/>
      <c r="F378" s="279"/>
      <c r="G378" s="280"/>
      <c r="H378" s="280"/>
      <c r="I378" s="280"/>
      <c r="J378" s="1" t="str">
        <f t="shared" si="6"/>
        <v/>
      </c>
      <c r="K378" s="236"/>
      <c r="L378" s="236"/>
      <c r="M378" s="236"/>
    </row>
    <row r="379" spans="1:13" s="243" customFormat="1">
      <c r="A379" s="279"/>
      <c r="B379" s="280"/>
      <c r="C379" s="281"/>
      <c r="D379" s="282"/>
      <c r="E379" s="279"/>
      <c r="F379" s="279"/>
      <c r="G379" s="280"/>
      <c r="H379" s="280"/>
      <c r="I379" s="280"/>
      <c r="J379" s="1" t="str">
        <f t="shared" si="6"/>
        <v/>
      </c>
      <c r="K379" s="236"/>
      <c r="L379" s="236"/>
      <c r="M379" s="236"/>
    </row>
    <row r="380" spans="1:13" s="243" customFormat="1">
      <c r="A380" s="279"/>
      <c r="B380" s="280"/>
      <c r="C380" s="281"/>
      <c r="D380" s="282"/>
      <c r="E380" s="279"/>
      <c r="F380" s="279"/>
      <c r="G380" s="280"/>
      <c r="H380" s="280"/>
      <c r="I380" s="280"/>
      <c r="J380" s="1" t="str">
        <f t="shared" si="6"/>
        <v/>
      </c>
      <c r="K380" s="236"/>
      <c r="L380" s="236"/>
      <c r="M380" s="236"/>
    </row>
    <row r="381" spans="1:13" s="243" customFormat="1">
      <c r="A381" s="279"/>
      <c r="B381" s="280"/>
      <c r="C381" s="281"/>
      <c r="D381" s="282"/>
      <c r="E381" s="279"/>
      <c r="F381" s="279"/>
      <c r="G381" s="280"/>
      <c r="H381" s="280"/>
      <c r="I381" s="280"/>
      <c r="J381" s="1" t="str">
        <f t="shared" si="6"/>
        <v/>
      </c>
      <c r="K381" s="236"/>
      <c r="L381" s="236"/>
      <c r="M381" s="236"/>
    </row>
    <row r="382" spans="1:13" s="243" customFormat="1">
      <c r="A382" s="279"/>
      <c r="B382" s="280"/>
      <c r="C382" s="281"/>
      <c r="D382" s="282"/>
      <c r="E382" s="279"/>
      <c r="F382" s="279"/>
      <c r="G382" s="280"/>
      <c r="H382" s="280"/>
      <c r="I382" s="280"/>
      <c r="J382" s="1" t="str">
        <f t="shared" si="6"/>
        <v/>
      </c>
      <c r="K382" s="236"/>
      <c r="L382" s="236"/>
      <c r="M382" s="236"/>
    </row>
    <row r="383" spans="1:13" s="243" customFormat="1">
      <c r="A383" s="279"/>
      <c r="B383" s="280"/>
      <c r="C383" s="281"/>
      <c r="D383" s="282"/>
      <c r="E383" s="279"/>
      <c r="F383" s="279"/>
      <c r="G383" s="280"/>
      <c r="H383" s="280"/>
      <c r="I383" s="280"/>
      <c r="J383" s="1" t="str">
        <f t="shared" si="6"/>
        <v/>
      </c>
      <c r="K383" s="236"/>
      <c r="L383" s="236"/>
      <c r="M383" s="236"/>
    </row>
    <row r="384" spans="1:13" s="243" customFormat="1">
      <c r="A384" s="279"/>
      <c r="B384" s="280"/>
      <c r="C384" s="281"/>
      <c r="D384" s="282"/>
      <c r="E384" s="279"/>
      <c r="F384" s="279"/>
      <c r="G384" s="280"/>
      <c r="H384" s="280"/>
      <c r="I384" s="280"/>
      <c r="J384" s="1" t="str">
        <f t="shared" ref="J384:J447" si="7">LEFT(F384,2)</f>
        <v/>
      </c>
      <c r="K384" s="236"/>
      <c r="L384" s="236"/>
      <c r="M384" s="236"/>
    </row>
    <row r="385" spans="1:13" s="243" customFormat="1">
      <c r="A385" s="279"/>
      <c r="B385" s="280"/>
      <c r="C385" s="281"/>
      <c r="D385" s="282"/>
      <c r="E385" s="279"/>
      <c r="F385" s="279"/>
      <c r="G385" s="280"/>
      <c r="H385" s="280"/>
      <c r="I385" s="280"/>
      <c r="J385" s="1" t="str">
        <f t="shared" si="7"/>
        <v/>
      </c>
      <c r="K385" s="236"/>
      <c r="L385" s="236"/>
      <c r="M385" s="236"/>
    </row>
    <row r="386" spans="1:13" s="243" customFormat="1">
      <c r="A386" s="279"/>
      <c r="B386" s="280"/>
      <c r="C386" s="281"/>
      <c r="D386" s="282"/>
      <c r="E386" s="279"/>
      <c r="F386" s="279"/>
      <c r="G386" s="280"/>
      <c r="H386" s="280"/>
      <c r="I386" s="280"/>
      <c r="J386" s="1" t="str">
        <f t="shared" si="7"/>
        <v/>
      </c>
      <c r="K386" s="236"/>
      <c r="L386" s="236"/>
      <c r="M386" s="236"/>
    </row>
    <row r="387" spans="1:13" s="243" customFormat="1">
      <c r="A387" s="279"/>
      <c r="B387" s="280"/>
      <c r="C387" s="281"/>
      <c r="D387" s="282"/>
      <c r="E387" s="279"/>
      <c r="F387" s="279"/>
      <c r="G387" s="280"/>
      <c r="H387" s="280"/>
      <c r="I387" s="280"/>
      <c r="J387" s="1" t="str">
        <f t="shared" si="7"/>
        <v/>
      </c>
      <c r="K387" s="236"/>
      <c r="L387" s="236"/>
      <c r="M387" s="236"/>
    </row>
    <row r="388" spans="1:13" s="243" customFormat="1">
      <c r="A388" s="279"/>
      <c r="B388" s="280"/>
      <c r="C388" s="281"/>
      <c r="D388" s="282"/>
      <c r="E388" s="279"/>
      <c r="F388" s="279"/>
      <c r="G388" s="280"/>
      <c r="H388" s="280"/>
      <c r="I388" s="280"/>
      <c r="J388" s="1" t="str">
        <f t="shared" si="7"/>
        <v/>
      </c>
      <c r="K388" s="236"/>
      <c r="L388" s="236"/>
      <c r="M388" s="236"/>
    </row>
    <row r="389" spans="1:13" s="243" customFormat="1">
      <c r="A389" s="279"/>
      <c r="B389" s="280"/>
      <c r="C389" s="281"/>
      <c r="D389" s="282"/>
      <c r="E389" s="279"/>
      <c r="F389" s="279"/>
      <c r="G389" s="280"/>
      <c r="H389" s="280"/>
      <c r="I389" s="280"/>
      <c r="J389" s="1" t="str">
        <f t="shared" si="7"/>
        <v/>
      </c>
      <c r="K389" s="236"/>
      <c r="L389" s="236"/>
      <c r="M389" s="236"/>
    </row>
    <row r="390" spans="1:13" s="243" customFormat="1">
      <c r="A390" s="279"/>
      <c r="B390" s="280"/>
      <c r="C390" s="281"/>
      <c r="D390" s="282"/>
      <c r="E390" s="279"/>
      <c r="F390" s="279"/>
      <c r="G390" s="280"/>
      <c r="H390" s="280"/>
      <c r="I390" s="280"/>
      <c r="J390" s="1" t="str">
        <f t="shared" si="7"/>
        <v/>
      </c>
      <c r="K390" s="236"/>
      <c r="L390" s="236"/>
      <c r="M390" s="236"/>
    </row>
    <row r="391" spans="1:13" s="243" customFormat="1">
      <c r="A391" s="279"/>
      <c r="B391" s="280"/>
      <c r="C391" s="281"/>
      <c r="D391" s="282"/>
      <c r="E391" s="279"/>
      <c r="F391" s="279"/>
      <c r="G391" s="280"/>
      <c r="H391" s="280"/>
      <c r="I391" s="280"/>
      <c r="J391" s="1" t="str">
        <f t="shared" si="7"/>
        <v/>
      </c>
      <c r="K391" s="236"/>
      <c r="L391" s="236"/>
      <c r="M391" s="236"/>
    </row>
    <row r="392" spans="1:13" s="243" customFormat="1">
      <c r="A392" s="279"/>
      <c r="B392" s="280"/>
      <c r="C392" s="281"/>
      <c r="D392" s="282"/>
      <c r="E392" s="279"/>
      <c r="F392" s="279"/>
      <c r="G392" s="280"/>
      <c r="H392" s="280"/>
      <c r="I392" s="280"/>
      <c r="J392" s="1" t="str">
        <f t="shared" si="7"/>
        <v/>
      </c>
      <c r="K392" s="236"/>
      <c r="L392" s="236"/>
      <c r="M392" s="236"/>
    </row>
    <row r="393" spans="1:13" s="243" customFormat="1">
      <c r="A393" s="279"/>
      <c r="B393" s="280"/>
      <c r="C393" s="281"/>
      <c r="D393" s="282"/>
      <c r="E393" s="279"/>
      <c r="F393" s="279"/>
      <c r="G393" s="280"/>
      <c r="H393" s="280"/>
      <c r="I393" s="280"/>
      <c r="J393" s="1" t="str">
        <f t="shared" si="7"/>
        <v/>
      </c>
      <c r="K393" s="236"/>
      <c r="L393" s="236"/>
      <c r="M393" s="236"/>
    </row>
    <row r="394" spans="1:13" s="243" customFormat="1">
      <c r="A394" s="279"/>
      <c r="B394" s="280"/>
      <c r="C394" s="281"/>
      <c r="D394" s="282"/>
      <c r="E394" s="279"/>
      <c r="F394" s="279"/>
      <c r="G394" s="280"/>
      <c r="H394" s="280"/>
      <c r="I394" s="280"/>
      <c r="J394" s="1" t="str">
        <f t="shared" si="7"/>
        <v/>
      </c>
      <c r="K394" s="236"/>
      <c r="L394" s="236"/>
      <c r="M394" s="236"/>
    </row>
    <row r="395" spans="1:13" s="243" customFormat="1">
      <c r="A395" s="279"/>
      <c r="B395" s="280"/>
      <c r="C395" s="281"/>
      <c r="D395" s="282"/>
      <c r="E395" s="279"/>
      <c r="F395" s="279"/>
      <c r="G395" s="280"/>
      <c r="H395" s="280"/>
      <c r="I395" s="280"/>
      <c r="J395" s="1" t="str">
        <f t="shared" si="7"/>
        <v/>
      </c>
      <c r="K395" s="236"/>
      <c r="L395" s="236"/>
      <c r="M395" s="236"/>
    </row>
    <row r="396" spans="1:13" s="243" customFormat="1">
      <c r="A396" s="279"/>
      <c r="B396" s="280"/>
      <c r="C396" s="281"/>
      <c r="D396" s="282"/>
      <c r="E396" s="279"/>
      <c r="F396" s="279"/>
      <c r="G396" s="280"/>
      <c r="H396" s="280"/>
      <c r="I396" s="280"/>
      <c r="J396" s="1" t="str">
        <f t="shared" si="7"/>
        <v/>
      </c>
      <c r="K396" s="236"/>
      <c r="L396" s="236"/>
      <c r="M396" s="236"/>
    </row>
    <row r="397" spans="1:13" s="243" customFormat="1">
      <c r="A397" s="279"/>
      <c r="B397" s="280"/>
      <c r="C397" s="281"/>
      <c r="D397" s="282"/>
      <c r="E397" s="279"/>
      <c r="F397" s="279"/>
      <c r="G397" s="280"/>
      <c r="H397" s="280"/>
      <c r="I397" s="280"/>
      <c r="J397" s="1" t="str">
        <f t="shared" si="7"/>
        <v/>
      </c>
      <c r="K397" s="236"/>
      <c r="L397" s="236"/>
      <c r="M397" s="236"/>
    </row>
    <row r="398" spans="1:13" s="243" customFormat="1">
      <c r="A398" s="279"/>
      <c r="B398" s="280"/>
      <c r="C398" s="281"/>
      <c r="D398" s="282"/>
      <c r="E398" s="279"/>
      <c r="F398" s="279"/>
      <c r="G398" s="280"/>
      <c r="H398" s="280"/>
      <c r="I398" s="280"/>
      <c r="J398" s="1" t="str">
        <f t="shared" si="7"/>
        <v/>
      </c>
      <c r="K398" s="236"/>
      <c r="L398" s="236"/>
      <c r="M398" s="236"/>
    </row>
    <row r="399" spans="1:13" s="243" customFormat="1">
      <c r="A399" s="279"/>
      <c r="B399" s="280"/>
      <c r="C399" s="281"/>
      <c r="D399" s="282"/>
      <c r="E399" s="279"/>
      <c r="F399" s="279"/>
      <c r="G399" s="280"/>
      <c r="H399" s="280"/>
      <c r="I399" s="280"/>
      <c r="J399" s="1" t="str">
        <f t="shared" si="7"/>
        <v/>
      </c>
      <c r="K399" s="236"/>
      <c r="L399" s="236"/>
      <c r="M399" s="236"/>
    </row>
    <row r="400" spans="1:13" s="243" customFormat="1">
      <c r="A400" s="279"/>
      <c r="B400" s="280"/>
      <c r="C400" s="281"/>
      <c r="D400" s="282"/>
      <c r="E400" s="279"/>
      <c r="F400" s="279"/>
      <c r="G400" s="280"/>
      <c r="H400" s="280"/>
      <c r="I400" s="280"/>
      <c r="J400" s="1" t="str">
        <f t="shared" si="7"/>
        <v/>
      </c>
      <c r="K400" s="236"/>
      <c r="L400" s="236"/>
      <c r="M400" s="236"/>
    </row>
    <row r="401" spans="1:13" s="243" customFormat="1">
      <c r="A401" s="279"/>
      <c r="B401" s="280"/>
      <c r="C401" s="281"/>
      <c r="D401" s="282"/>
      <c r="E401" s="279"/>
      <c r="F401" s="279"/>
      <c r="G401" s="280"/>
      <c r="H401" s="280"/>
      <c r="I401" s="280"/>
      <c r="J401" s="1" t="str">
        <f t="shared" si="7"/>
        <v/>
      </c>
      <c r="K401" s="236"/>
      <c r="L401" s="236"/>
      <c r="M401" s="236"/>
    </row>
    <row r="402" spans="1:13" s="243" customFormat="1">
      <c r="A402" s="279"/>
      <c r="B402" s="280"/>
      <c r="C402" s="281"/>
      <c r="D402" s="282"/>
      <c r="E402" s="279"/>
      <c r="F402" s="279"/>
      <c r="G402" s="280"/>
      <c r="H402" s="280"/>
      <c r="I402" s="280"/>
      <c r="J402" s="1" t="str">
        <f t="shared" si="7"/>
        <v/>
      </c>
      <c r="K402" s="236"/>
      <c r="L402" s="236"/>
      <c r="M402" s="236"/>
    </row>
    <row r="403" spans="1:13" s="243" customFormat="1">
      <c r="A403" s="279"/>
      <c r="B403" s="280"/>
      <c r="C403" s="281"/>
      <c r="D403" s="282"/>
      <c r="E403" s="279"/>
      <c r="F403" s="279"/>
      <c r="G403" s="280"/>
      <c r="H403" s="280"/>
      <c r="I403" s="280"/>
      <c r="J403" s="1" t="str">
        <f t="shared" si="7"/>
        <v/>
      </c>
      <c r="K403" s="236"/>
      <c r="L403" s="236"/>
      <c r="M403" s="236"/>
    </row>
    <row r="404" spans="1:13" s="243" customFormat="1">
      <c r="A404" s="279"/>
      <c r="B404" s="280"/>
      <c r="C404" s="281"/>
      <c r="D404" s="282"/>
      <c r="E404" s="279"/>
      <c r="F404" s="279"/>
      <c r="G404" s="280"/>
      <c r="H404" s="280"/>
      <c r="I404" s="280"/>
      <c r="J404" s="1" t="str">
        <f t="shared" si="7"/>
        <v/>
      </c>
      <c r="K404" s="236"/>
      <c r="L404" s="236"/>
      <c r="M404" s="236"/>
    </row>
    <row r="405" spans="1:13" s="243" customFormat="1">
      <c r="A405" s="279"/>
      <c r="B405" s="280"/>
      <c r="C405" s="281"/>
      <c r="D405" s="282"/>
      <c r="E405" s="279"/>
      <c r="F405" s="279"/>
      <c r="G405" s="280"/>
      <c r="H405" s="280"/>
      <c r="I405" s="280"/>
      <c r="J405" s="1" t="str">
        <f t="shared" si="7"/>
        <v/>
      </c>
      <c r="K405" s="236"/>
      <c r="L405" s="236"/>
      <c r="M405" s="236"/>
    </row>
    <row r="406" spans="1:13" s="243" customFormat="1">
      <c r="A406" s="279"/>
      <c r="B406" s="280"/>
      <c r="C406" s="281"/>
      <c r="D406" s="282"/>
      <c r="E406" s="279"/>
      <c r="F406" s="279"/>
      <c r="G406" s="280"/>
      <c r="H406" s="280"/>
      <c r="I406" s="280"/>
      <c r="J406" s="1" t="str">
        <f t="shared" si="7"/>
        <v/>
      </c>
      <c r="K406" s="236"/>
      <c r="L406" s="236"/>
      <c r="M406" s="236"/>
    </row>
    <row r="407" spans="1:13" s="243" customFormat="1">
      <c r="A407" s="279"/>
      <c r="B407" s="280"/>
      <c r="C407" s="281"/>
      <c r="D407" s="282"/>
      <c r="E407" s="279"/>
      <c r="F407" s="279"/>
      <c r="G407" s="280"/>
      <c r="H407" s="280"/>
      <c r="I407" s="280"/>
      <c r="J407" s="1" t="str">
        <f t="shared" si="7"/>
        <v/>
      </c>
      <c r="K407" s="236"/>
      <c r="L407" s="236"/>
      <c r="M407" s="236"/>
    </row>
    <row r="408" spans="1:13" s="243" customFormat="1">
      <c r="A408" s="279"/>
      <c r="B408" s="280"/>
      <c r="C408" s="281"/>
      <c r="D408" s="282"/>
      <c r="E408" s="279"/>
      <c r="F408" s="279"/>
      <c r="G408" s="280"/>
      <c r="H408" s="280"/>
      <c r="I408" s="280"/>
      <c r="J408" s="1" t="str">
        <f t="shared" si="7"/>
        <v/>
      </c>
      <c r="K408" s="236"/>
      <c r="L408" s="236"/>
      <c r="M408" s="236"/>
    </row>
    <row r="409" spans="1:13" s="243" customFormat="1">
      <c r="A409" s="279"/>
      <c r="B409" s="280"/>
      <c r="C409" s="281"/>
      <c r="D409" s="282"/>
      <c r="E409" s="279"/>
      <c r="F409" s="279"/>
      <c r="G409" s="280"/>
      <c r="H409" s="280"/>
      <c r="I409" s="280"/>
      <c r="J409" s="1" t="str">
        <f t="shared" si="7"/>
        <v/>
      </c>
      <c r="K409" s="236"/>
      <c r="L409" s="236"/>
      <c r="M409" s="236"/>
    </row>
    <row r="410" spans="1:13" s="243" customFormat="1">
      <c r="A410" s="279"/>
      <c r="B410" s="280"/>
      <c r="C410" s="281"/>
      <c r="D410" s="282"/>
      <c r="E410" s="279"/>
      <c r="F410" s="279"/>
      <c r="G410" s="280"/>
      <c r="H410" s="280"/>
      <c r="I410" s="280"/>
      <c r="J410" s="1" t="str">
        <f t="shared" si="7"/>
        <v/>
      </c>
      <c r="K410" s="236"/>
      <c r="L410" s="236"/>
      <c r="M410" s="236"/>
    </row>
    <row r="411" spans="1:13" s="243" customFormat="1">
      <c r="A411" s="279"/>
      <c r="B411" s="280"/>
      <c r="C411" s="281"/>
      <c r="D411" s="282"/>
      <c r="E411" s="279"/>
      <c r="F411" s="279"/>
      <c r="G411" s="280"/>
      <c r="H411" s="280"/>
      <c r="I411" s="280"/>
      <c r="J411" s="1" t="str">
        <f t="shared" si="7"/>
        <v/>
      </c>
      <c r="K411" s="236"/>
      <c r="L411" s="236"/>
      <c r="M411" s="236"/>
    </row>
    <row r="412" spans="1:13" s="243" customFormat="1">
      <c r="A412" s="279"/>
      <c r="B412" s="280"/>
      <c r="C412" s="281"/>
      <c r="D412" s="282"/>
      <c r="E412" s="279"/>
      <c r="F412" s="279"/>
      <c r="G412" s="280"/>
      <c r="H412" s="280"/>
      <c r="I412" s="280"/>
      <c r="J412" s="1" t="str">
        <f t="shared" si="7"/>
        <v/>
      </c>
      <c r="K412" s="236"/>
      <c r="L412" s="236"/>
      <c r="M412" s="236"/>
    </row>
    <row r="413" spans="1:13" s="243" customFormat="1">
      <c r="A413" s="279"/>
      <c r="B413" s="280"/>
      <c r="C413" s="281"/>
      <c r="D413" s="282"/>
      <c r="E413" s="279"/>
      <c r="F413" s="279"/>
      <c r="G413" s="280"/>
      <c r="H413" s="280"/>
      <c r="I413" s="280"/>
      <c r="J413" s="1" t="str">
        <f t="shared" si="7"/>
        <v/>
      </c>
      <c r="K413" s="236"/>
      <c r="L413" s="236"/>
      <c r="M413" s="236"/>
    </row>
    <row r="414" spans="1:13" s="243" customFormat="1">
      <c r="A414" s="279"/>
      <c r="B414" s="280"/>
      <c r="C414" s="281"/>
      <c r="D414" s="282"/>
      <c r="E414" s="279"/>
      <c r="F414" s="279"/>
      <c r="G414" s="280"/>
      <c r="H414" s="280"/>
      <c r="I414" s="280"/>
      <c r="J414" s="1" t="str">
        <f t="shared" si="7"/>
        <v/>
      </c>
      <c r="K414" s="236"/>
      <c r="L414" s="236"/>
      <c r="M414" s="236"/>
    </row>
    <row r="415" spans="1:13" s="243" customFormat="1">
      <c r="A415" s="279"/>
      <c r="B415" s="280"/>
      <c r="C415" s="281"/>
      <c r="D415" s="282"/>
      <c r="E415" s="279"/>
      <c r="F415" s="279"/>
      <c r="G415" s="280"/>
      <c r="H415" s="280"/>
      <c r="I415" s="280"/>
      <c r="J415" s="1" t="str">
        <f t="shared" si="7"/>
        <v/>
      </c>
      <c r="K415" s="236"/>
      <c r="L415" s="236"/>
      <c r="M415" s="236"/>
    </row>
    <row r="416" spans="1:13" s="243" customFormat="1">
      <c r="A416" s="279"/>
      <c r="B416" s="280"/>
      <c r="C416" s="281"/>
      <c r="D416" s="282"/>
      <c r="E416" s="279"/>
      <c r="F416" s="279"/>
      <c r="G416" s="280"/>
      <c r="H416" s="280"/>
      <c r="I416" s="280"/>
      <c r="J416" s="1" t="str">
        <f t="shared" si="7"/>
        <v/>
      </c>
      <c r="K416" s="236"/>
      <c r="L416" s="236"/>
      <c r="M416" s="236"/>
    </row>
    <row r="417" spans="1:13" s="243" customFormat="1">
      <c r="A417" s="279"/>
      <c r="B417" s="280"/>
      <c r="C417" s="281"/>
      <c r="D417" s="282"/>
      <c r="E417" s="279"/>
      <c r="F417" s="279"/>
      <c r="G417" s="280"/>
      <c r="H417" s="280"/>
      <c r="I417" s="280"/>
      <c r="J417" s="1" t="str">
        <f t="shared" si="7"/>
        <v/>
      </c>
      <c r="K417" s="236"/>
      <c r="L417" s="236"/>
      <c r="M417" s="236"/>
    </row>
    <row r="418" spans="1:13" s="243" customFormat="1">
      <c r="A418" s="279"/>
      <c r="B418" s="280"/>
      <c r="C418" s="281"/>
      <c r="D418" s="282"/>
      <c r="E418" s="279"/>
      <c r="F418" s="279"/>
      <c r="G418" s="280"/>
      <c r="H418" s="280"/>
      <c r="I418" s="280"/>
      <c r="J418" s="1" t="str">
        <f t="shared" si="7"/>
        <v/>
      </c>
      <c r="K418" s="236"/>
      <c r="L418" s="236"/>
      <c r="M418" s="236"/>
    </row>
    <row r="419" spans="1:13" s="243" customFormat="1">
      <c r="A419" s="279"/>
      <c r="B419" s="280"/>
      <c r="C419" s="281"/>
      <c r="D419" s="282"/>
      <c r="E419" s="279"/>
      <c r="F419" s="279"/>
      <c r="G419" s="280"/>
      <c r="H419" s="280"/>
      <c r="I419" s="280"/>
      <c r="J419" s="1" t="str">
        <f t="shared" si="7"/>
        <v/>
      </c>
      <c r="K419" s="236"/>
      <c r="L419" s="236"/>
      <c r="M419" s="236"/>
    </row>
    <row r="420" spans="1:13" s="243" customFormat="1">
      <c r="A420" s="279"/>
      <c r="B420" s="280"/>
      <c r="C420" s="281"/>
      <c r="D420" s="282"/>
      <c r="E420" s="279"/>
      <c r="F420" s="279"/>
      <c r="G420" s="280"/>
      <c r="H420" s="280"/>
      <c r="I420" s="280"/>
      <c r="J420" s="1" t="str">
        <f t="shared" si="7"/>
        <v/>
      </c>
      <c r="K420" s="236"/>
      <c r="L420" s="236"/>
      <c r="M420" s="236"/>
    </row>
    <row r="421" spans="1:13" s="243" customFormat="1">
      <c r="A421" s="279"/>
      <c r="B421" s="280"/>
      <c r="C421" s="281"/>
      <c r="D421" s="282"/>
      <c r="E421" s="279"/>
      <c r="F421" s="279"/>
      <c r="G421" s="280"/>
      <c r="H421" s="280"/>
      <c r="I421" s="280"/>
      <c r="J421" s="1" t="str">
        <f t="shared" si="7"/>
        <v/>
      </c>
      <c r="K421" s="236"/>
      <c r="L421" s="236"/>
      <c r="M421" s="236"/>
    </row>
    <row r="422" spans="1:13" s="243" customFormat="1">
      <c r="A422" s="279"/>
      <c r="B422" s="280"/>
      <c r="C422" s="281"/>
      <c r="D422" s="282"/>
      <c r="E422" s="279"/>
      <c r="F422" s="279"/>
      <c r="G422" s="280"/>
      <c r="H422" s="280"/>
      <c r="I422" s="280"/>
      <c r="J422" s="1" t="str">
        <f t="shared" si="7"/>
        <v/>
      </c>
      <c r="K422" s="236"/>
      <c r="L422" s="236"/>
      <c r="M422" s="236"/>
    </row>
    <row r="423" spans="1:13" s="243" customFormat="1">
      <c r="A423" s="279"/>
      <c r="B423" s="280"/>
      <c r="C423" s="281"/>
      <c r="D423" s="282"/>
      <c r="E423" s="279"/>
      <c r="F423" s="279"/>
      <c r="G423" s="280"/>
      <c r="H423" s="280"/>
      <c r="I423" s="280"/>
      <c r="J423" s="1" t="str">
        <f t="shared" si="7"/>
        <v/>
      </c>
      <c r="K423" s="236"/>
      <c r="L423" s="236"/>
      <c r="M423" s="236"/>
    </row>
    <row r="424" spans="1:13" s="243" customFormat="1">
      <c r="A424" s="279"/>
      <c r="B424" s="280"/>
      <c r="C424" s="281"/>
      <c r="D424" s="282"/>
      <c r="E424" s="279"/>
      <c r="F424" s="279"/>
      <c r="G424" s="280"/>
      <c r="H424" s="280"/>
      <c r="I424" s="280"/>
      <c r="J424" s="1" t="str">
        <f t="shared" si="7"/>
        <v/>
      </c>
      <c r="K424" s="236"/>
      <c r="L424" s="236"/>
      <c r="M424" s="236"/>
    </row>
    <row r="425" spans="1:13" s="243" customFormat="1">
      <c r="A425" s="279"/>
      <c r="B425" s="280"/>
      <c r="C425" s="281"/>
      <c r="D425" s="282"/>
      <c r="E425" s="279"/>
      <c r="F425" s="279"/>
      <c r="G425" s="280"/>
      <c r="H425" s="280"/>
      <c r="I425" s="280"/>
      <c r="J425" s="1" t="str">
        <f t="shared" si="7"/>
        <v/>
      </c>
      <c r="K425" s="236"/>
      <c r="L425" s="236"/>
      <c r="M425" s="236"/>
    </row>
    <row r="426" spans="1:13" s="243" customFormat="1">
      <c r="A426" s="279"/>
      <c r="B426" s="280"/>
      <c r="C426" s="281"/>
      <c r="D426" s="282"/>
      <c r="E426" s="279"/>
      <c r="F426" s="279"/>
      <c r="G426" s="280"/>
      <c r="H426" s="280"/>
      <c r="I426" s="280"/>
      <c r="J426" s="1" t="str">
        <f t="shared" si="7"/>
        <v/>
      </c>
      <c r="K426" s="236"/>
      <c r="L426" s="236"/>
      <c r="M426" s="236"/>
    </row>
    <row r="427" spans="1:13" s="243" customFormat="1">
      <c r="A427" s="279"/>
      <c r="B427" s="280"/>
      <c r="C427" s="281"/>
      <c r="D427" s="282"/>
      <c r="E427" s="279"/>
      <c r="F427" s="279"/>
      <c r="G427" s="280"/>
      <c r="H427" s="280"/>
      <c r="I427" s="280"/>
      <c r="J427" s="1" t="str">
        <f t="shared" si="7"/>
        <v/>
      </c>
      <c r="K427" s="236"/>
      <c r="L427" s="236"/>
      <c r="M427" s="236"/>
    </row>
    <row r="428" spans="1:13" s="243" customFormat="1">
      <c r="A428" s="279"/>
      <c r="B428" s="280"/>
      <c r="C428" s="281"/>
      <c r="D428" s="282"/>
      <c r="E428" s="279"/>
      <c r="F428" s="279"/>
      <c r="G428" s="280"/>
      <c r="H428" s="280"/>
      <c r="I428" s="280"/>
      <c r="J428" s="1" t="str">
        <f t="shared" si="7"/>
        <v/>
      </c>
      <c r="K428" s="236"/>
      <c r="L428" s="236"/>
      <c r="M428" s="236"/>
    </row>
    <row r="429" spans="1:13" s="243" customFormat="1">
      <c r="A429" s="279"/>
      <c r="B429" s="280"/>
      <c r="C429" s="281"/>
      <c r="D429" s="282"/>
      <c r="E429" s="279"/>
      <c r="F429" s="279"/>
      <c r="G429" s="280"/>
      <c r="H429" s="280"/>
      <c r="I429" s="280"/>
      <c r="J429" s="1" t="str">
        <f t="shared" si="7"/>
        <v/>
      </c>
      <c r="K429" s="236"/>
      <c r="L429" s="236"/>
      <c r="M429" s="236"/>
    </row>
    <row r="430" spans="1:13" s="243" customFormat="1">
      <c r="A430" s="279"/>
      <c r="B430" s="280"/>
      <c r="C430" s="281"/>
      <c r="D430" s="282"/>
      <c r="E430" s="279"/>
      <c r="F430" s="279"/>
      <c r="G430" s="280"/>
      <c r="H430" s="280"/>
      <c r="I430" s="280"/>
      <c r="J430" s="1" t="str">
        <f t="shared" si="7"/>
        <v/>
      </c>
      <c r="K430" s="236"/>
      <c r="L430" s="236"/>
      <c r="M430" s="236"/>
    </row>
    <row r="431" spans="1:13" s="243" customFormat="1">
      <c r="A431" s="279"/>
      <c r="B431" s="280"/>
      <c r="C431" s="281"/>
      <c r="D431" s="282"/>
      <c r="E431" s="279"/>
      <c r="F431" s="279"/>
      <c r="G431" s="280"/>
      <c r="H431" s="280"/>
      <c r="I431" s="280"/>
      <c r="J431" s="1" t="str">
        <f t="shared" si="7"/>
        <v/>
      </c>
      <c r="K431" s="236"/>
      <c r="L431" s="236"/>
      <c r="M431" s="236"/>
    </row>
    <row r="432" spans="1:13" s="243" customFormat="1">
      <c r="A432" s="279"/>
      <c r="B432" s="280"/>
      <c r="C432" s="281"/>
      <c r="D432" s="282"/>
      <c r="E432" s="279"/>
      <c r="F432" s="279"/>
      <c r="G432" s="280"/>
      <c r="H432" s="280"/>
      <c r="I432" s="280"/>
      <c r="J432" s="1" t="str">
        <f t="shared" si="7"/>
        <v/>
      </c>
      <c r="K432" s="236"/>
      <c r="L432" s="236"/>
      <c r="M432" s="236"/>
    </row>
    <row r="433" spans="1:13" s="243" customFormat="1">
      <c r="A433" s="279"/>
      <c r="B433" s="280"/>
      <c r="C433" s="281"/>
      <c r="D433" s="282"/>
      <c r="E433" s="279"/>
      <c r="F433" s="279"/>
      <c r="G433" s="280"/>
      <c r="H433" s="280"/>
      <c r="I433" s="280"/>
      <c r="J433" s="1" t="str">
        <f t="shared" si="7"/>
        <v/>
      </c>
      <c r="K433" s="236"/>
      <c r="L433" s="236"/>
      <c r="M433" s="236"/>
    </row>
    <row r="434" spans="1:13" s="243" customFormat="1">
      <c r="A434" s="279"/>
      <c r="B434" s="280"/>
      <c r="C434" s="281"/>
      <c r="D434" s="282"/>
      <c r="E434" s="279"/>
      <c r="F434" s="279"/>
      <c r="G434" s="280"/>
      <c r="H434" s="280"/>
      <c r="I434" s="280"/>
      <c r="J434" s="1" t="str">
        <f t="shared" si="7"/>
        <v/>
      </c>
      <c r="K434" s="236"/>
      <c r="L434" s="236"/>
      <c r="M434" s="236"/>
    </row>
    <row r="435" spans="1:13" s="243" customFormat="1">
      <c r="A435" s="279"/>
      <c r="B435" s="280"/>
      <c r="C435" s="281"/>
      <c r="D435" s="282"/>
      <c r="E435" s="279"/>
      <c r="F435" s="279"/>
      <c r="G435" s="280"/>
      <c r="H435" s="280"/>
      <c r="I435" s="280"/>
      <c r="J435" s="1" t="str">
        <f t="shared" si="7"/>
        <v/>
      </c>
      <c r="K435" s="236"/>
      <c r="L435" s="236"/>
      <c r="M435" s="236"/>
    </row>
    <row r="436" spans="1:13" s="243" customFormat="1">
      <c r="A436" s="279"/>
      <c r="B436" s="280"/>
      <c r="C436" s="281"/>
      <c r="D436" s="282"/>
      <c r="E436" s="279"/>
      <c r="F436" s="279"/>
      <c r="G436" s="280"/>
      <c r="H436" s="280"/>
      <c r="I436" s="280"/>
      <c r="J436" s="1" t="str">
        <f t="shared" si="7"/>
        <v/>
      </c>
      <c r="K436" s="236"/>
      <c r="L436" s="236"/>
      <c r="M436" s="236"/>
    </row>
    <row r="437" spans="1:13" s="243" customFormat="1">
      <c r="A437" s="279"/>
      <c r="B437" s="280"/>
      <c r="C437" s="281"/>
      <c r="D437" s="282"/>
      <c r="E437" s="279"/>
      <c r="F437" s="279"/>
      <c r="G437" s="280"/>
      <c r="H437" s="280"/>
      <c r="I437" s="280"/>
      <c r="J437" s="1" t="str">
        <f t="shared" si="7"/>
        <v/>
      </c>
      <c r="K437" s="236"/>
      <c r="L437" s="236"/>
      <c r="M437" s="236"/>
    </row>
    <row r="438" spans="1:13" s="243" customFormat="1">
      <c r="A438" s="279"/>
      <c r="B438" s="280"/>
      <c r="C438" s="281"/>
      <c r="D438" s="282"/>
      <c r="E438" s="279"/>
      <c r="F438" s="279"/>
      <c r="G438" s="280"/>
      <c r="H438" s="280"/>
      <c r="I438" s="280"/>
      <c r="J438" s="1" t="str">
        <f t="shared" si="7"/>
        <v/>
      </c>
      <c r="K438" s="236"/>
      <c r="L438" s="236"/>
      <c r="M438" s="236"/>
    </row>
    <row r="439" spans="1:13" s="243" customFormat="1">
      <c r="A439" s="279"/>
      <c r="B439" s="280"/>
      <c r="C439" s="281"/>
      <c r="D439" s="282"/>
      <c r="E439" s="279"/>
      <c r="F439" s="279"/>
      <c r="G439" s="280"/>
      <c r="H439" s="280"/>
      <c r="I439" s="280"/>
      <c r="J439" s="1" t="str">
        <f t="shared" si="7"/>
        <v/>
      </c>
      <c r="K439" s="236"/>
      <c r="L439" s="236"/>
      <c r="M439" s="236"/>
    </row>
    <row r="440" spans="1:13" s="243" customFormat="1">
      <c r="A440" s="279"/>
      <c r="B440" s="280"/>
      <c r="C440" s="281"/>
      <c r="D440" s="282"/>
      <c r="E440" s="279"/>
      <c r="F440" s="279"/>
      <c r="G440" s="280"/>
      <c r="H440" s="280"/>
      <c r="I440" s="280"/>
      <c r="J440" s="1" t="str">
        <f t="shared" si="7"/>
        <v/>
      </c>
      <c r="K440" s="236"/>
      <c r="L440" s="236"/>
      <c r="M440" s="236"/>
    </row>
    <row r="441" spans="1:13" s="243" customFormat="1">
      <c r="A441" s="279"/>
      <c r="B441" s="280"/>
      <c r="C441" s="281"/>
      <c r="D441" s="282"/>
      <c r="E441" s="279"/>
      <c r="F441" s="279"/>
      <c r="G441" s="280"/>
      <c r="H441" s="280"/>
      <c r="I441" s="280"/>
      <c r="J441" s="1" t="str">
        <f t="shared" si="7"/>
        <v/>
      </c>
      <c r="K441" s="236"/>
      <c r="L441" s="236"/>
      <c r="M441" s="236"/>
    </row>
    <row r="442" spans="1:13" s="243" customFormat="1">
      <c r="A442" s="279"/>
      <c r="B442" s="280"/>
      <c r="C442" s="281"/>
      <c r="D442" s="282"/>
      <c r="E442" s="279"/>
      <c r="F442" s="279"/>
      <c r="G442" s="280"/>
      <c r="H442" s="280"/>
      <c r="I442" s="280"/>
      <c r="J442" s="1" t="str">
        <f t="shared" si="7"/>
        <v/>
      </c>
      <c r="K442" s="236"/>
      <c r="L442" s="236"/>
      <c r="M442" s="236"/>
    </row>
    <row r="443" spans="1:13" s="243" customFormat="1">
      <c r="A443" s="279"/>
      <c r="B443" s="280"/>
      <c r="C443" s="281"/>
      <c r="D443" s="282"/>
      <c r="E443" s="279"/>
      <c r="F443" s="279"/>
      <c r="G443" s="280"/>
      <c r="H443" s="280"/>
      <c r="I443" s="280"/>
      <c r="J443" s="1" t="str">
        <f t="shared" si="7"/>
        <v/>
      </c>
      <c r="K443" s="236"/>
      <c r="L443" s="236"/>
      <c r="M443" s="236"/>
    </row>
    <row r="444" spans="1:13" s="243" customFormat="1">
      <c r="A444" s="279"/>
      <c r="B444" s="280"/>
      <c r="C444" s="281"/>
      <c r="D444" s="282"/>
      <c r="E444" s="279"/>
      <c r="F444" s="279"/>
      <c r="G444" s="280"/>
      <c r="H444" s="280"/>
      <c r="I444" s="280"/>
      <c r="J444" s="1" t="str">
        <f t="shared" si="7"/>
        <v/>
      </c>
      <c r="K444" s="236"/>
      <c r="L444" s="236"/>
      <c r="M444" s="236"/>
    </row>
    <row r="445" spans="1:13" s="243" customFormat="1">
      <c r="A445" s="279"/>
      <c r="B445" s="280"/>
      <c r="C445" s="281"/>
      <c r="D445" s="282"/>
      <c r="E445" s="279"/>
      <c r="F445" s="279"/>
      <c r="G445" s="280"/>
      <c r="H445" s="280"/>
      <c r="I445" s="280"/>
      <c r="J445" s="1" t="str">
        <f t="shared" si="7"/>
        <v/>
      </c>
      <c r="K445" s="236"/>
      <c r="L445" s="236"/>
      <c r="M445" s="236"/>
    </row>
    <row r="446" spans="1:13" s="243" customFormat="1">
      <c r="A446" s="279"/>
      <c r="B446" s="280"/>
      <c r="C446" s="281"/>
      <c r="D446" s="282"/>
      <c r="E446" s="279"/>
      <c r="F446" s="279"/>
      <c r="G446" s="280"/>
      <c r="H446" s="280"/>
      <c r="I446" s="280"/>
      <c r="J446" s="1" t="str">
        <f t="shared" si="7"/>
        <v/>
      </c>
      <c r="K446" s="236"/>
      <c r="L446" s="236"/>
      <c r="M446" s="236"/>
    </row>
    <row r="447" spans="1:13" s="243" customFormat="1">
      <c r="A447" s="279"/>
      <c r="B447" s="280"/>
      <c r="C447" s="281"/>
      <c r="D447" s="282"/>
      <c r="E447" s="279"/>
      <c r="F447" s="279"/>
      <c r="G447" s="280"/>
      <c r="H447" s="280"/>
      <c r="I447" s="280"/>
      <c r="J447" s="1" t="str">
        <f t="shared" si="7"/>
        <v/>
      </c>
      <c r="K447" s="236"/>
      <c r="L447" s="236"/>
      <c r="M447" s="236"/>
    </row>
    <row r="448" spans="1:13" s="243" customFormat="1">
      <c r="A448" s="279"/>
      <c r="B448" s="280"/>
      <c r="C448" s="281"/>
      <c r="D448" s="282"/>
      <c r="E448" s="279"/>
      <c r="F448" s="279"/>
      <c r="G448" s="280"/>
      <c r="H448" s="280"/>
      <c r="I448" s="280"/>
      <c r="J448" s="1" t="str">
        <f t="shared" ref="J448:J511" si="8">LEFT(F448,2)</f>
        <v/>
      </c>
      <c r="K448" s="236"/>
      <c r="L448" s="236"/>
      <c r="M448" s="236"/>
    </row>
    <row r="449" spans="1:13" s="243" customFormat="1">
      <c r="A449" s="279"/>
      <c r="B449" s="280"/>
      <c r="C449" s="281"/>
      <c r="D449" s="282"/>
      <c r="E449" s="279"/>
      <c r="F449" s="279"/>
      <c r="G449" s="280"/>
      <c r="H449" s="280"/>
      <c r="I449" s="280"/>
      <c r="J449" s="1" t="str">
        <f t="shared" si="8"/>
        <v/>
      </c>
      <c r="K449" s="236"/>
      <c r="L449" s="236"/>
      <c r="M449" s="236"/>
    </row>
    <row r="450" spans="1:13" s="243" customFormat="1">
      <c r="A450" s="279"/>
      <c r="B450" s="280"/>
      <c r="C450" s="281"/>
      <c r="D450" s="282"/>
      <c r="E450" s="279"/>
      <c r="F450" s="279"/>
      <c r="G450" s="280"/>
      <c r="H450" s="280"/>
      <c r="I450" s="280"/>
      <c r="J450" s="1" t="str">
        <f t="shared" si="8"/>
        <v/>
      </c>
      <c r="K450" s="236"/>
      <c r="L450" s="236"/>
      <c r="M450" s="236"/>
    </row>
    <row r="451" spans="1:13" s="243" customFormat="1">
      <c r="A451" s="279"/>
      <c r="B451" s="280"/>
      <c r="C451" s="281"/>
      <c r="D451" s="282"/>
      <c r="E451" s="279"/>
      <c r="F451" s="279"/>
      <c r="G451" s="280"/>
      <c r="H451" s="280"/>
      <c r="I451" s="280"/>
      <c r="J451" s="1" t="str">
        <f t="shared" si="8"/>
        <v/>
      </c>
      <c r="K451" s="236"/>
      <c r="L451" s="236"/>
      <c r="M451" s="236"/>
    </row>
    <row r="452" spans="1:13" s="243" customFormat="1">
      <c r="A452" s="279"/>
      <c r="B452" s="280"/>
      <c r="C452" s="281"/>
      <c r="D452" s="282"/>
      <c r="E452" s="279"/>
      <c r="F452" s="279"/>
      <c r="G452" s="280"/>
      <c r="H452" s="280"/>
      <c r="I452" s="280"/>
      <c r="J452" s="1" t="str">
        <f t="shared" si="8"/>
        <v/>
      </c>
      <c r="K452" s="236"/>
      <c r="L452" s="236"/>
      <c r="M452" s="236"/>
    </row>
    <row r="453" spans="1:13" s="243" customFormat="1">
      <c r="A453" s="279"/>
      <c r="B453" s="280"/>
      <c r="C453" s="281"/>
      <c r="D453" s="282"/>
      <c r="E453" s="279"/>
      <c r="F453" s="279"/>
      <c r="G453" s="280"/>
      <c r="H453" s="280"/>
      <c r="I453" s="280"/>
      <c r="J453" s="1" t="str">
        <f t="shared" si="8"/>
        <v/>
      </c>
      <c r="K453" s="236"/>
      <c r="L453" s="236"/>
      <c r="M453" s="236"/>
    </row>
    <row r="454" spans="1:13" s="243" customFormat="1">
      <c r="A454" s="279"/>
      <c r="B454" s="280"/>
      <c r="C454" s="281"/>
      <c r="D454" s="282"/>
      <c r="E454" s="279"/>
      <c r="F454" s="279"/>
      <c r="G454" s="280"/>
      <c r="H454" s="280"/>
      <c r="I454" s="280"/>
      <c r="J454" s="1" t="str">
        <f t="shared" si="8"/>
        <v/>
      </c>
      <c r="K454" s="236"/>
      <c r="L454" s="236"/>
      <c r="M454" s="236"/>
    </row>
    <row r="455" spans="1:13" s="243" customFormat="1">
      <c r="A455" s="279"/>
      <c r="B455" s="280"/>
      <c r="C455" s="281"/>
      <c r="D455" s="282"/>
      <c r="E455" s="279"/>
      <c r="F455" s="279"/>
      <c r="G455" s="280"/>
      <c r="H455" s="280"/>
      <c r="I455" s="280"/>
      <c r="J455" s="1" t="str">
        <f t="shared" si="8"/>
        <v/>
      </c>
      <c r="K455" s="236"/>
      <c r="L455" s="236"/>
      <c r="M455" s="236"/>
    </row>
    <row r="456" spans="1:13" s="243" customFormat="1">
      <c r="A456" s="279"/>
      <c r="B456" s="280"/>
      <c r="C456" s="281"/>
      <c r="D456" s="282"/>
      <c r="E456" s="279"/>
      <c r="F456" s="279"/>
      <c r="G456" s="280"/>
      <c r="H456" s="280"/>
      <c r="I456" s="280"/>
      <c r="J456" s="1" t="str">
        <f t="shared" si="8"/>
        <v/>
      </c>
      <c r="K456" s="236"/>
      <c r="L456" s="236"/>
      <c r="M456" s="236"/>
    </row>
    <row r="457" spans="1:13" s="243" customFormat="1">
      <c r="A457" s="279"/>
      <c r="B457" s="280"/>
      <c r="C457" s="281"/>
      <c r="D457" s="282"/>
      <c r="E457" s="279"/>
      <c r="F457" s="279"/>
      <c r="G457" s="280"/>
      <c r="H457" s="280"/>
      <c r="I457" s="280"/>
      <c r="J457" s="1" t="str">
        <f t="shared" si="8"/>
        <v/>
      </c>
      <c r="K457" s="236"/>
      <c r="L457" s="236"/>
      <c r="M457" s="236"/>
    </row>
    <row r="458" spans="1:13" s="243" customFormat="1">
      <c r="A458" s="279"/>
      <c r="B458" s="280"/>
      <c r="C458" s="281"/>
      <c r="D458" s="282"/>
      <c r="E458" s="279"/>
      <c r="F458" s="279"/>
      <c r="G458" s="280"/>
      <c r="H458" s="280"/>
      <c r="I458" s="280"/>
      <c r="J458" s="1" t="str">
        <f t="shared" si="8"/>
        <v/>
      </c>
      <c r="K458" s="236"/>
      <c r="L458" s="236"/>
      <c r="M458" s="236"/>
    </row>
    <row r="459" spans="1:13" s="243" customFormat="1">
      <c r="A459" s="279"/>
      <c r="B459" s="280"/>
      <c r="C459" s="281"/>
      <c r="D459" s="282"/>
      <c r="E459" s="279"/>
      <c r="F459" s="279"/>
      <c r="G459" s="280"/>
      <c r="H459" s="280"/>
      <c r="I459" s="280"/>
      <c r="J459" s="1" t="str">
        <f t="shared" si="8"/>
        <v/>
      </c>
      <c r="K459" s="236"/>
      <c r="L459" s="236"/>
      <c r="M459" s="236"/>
    </row>
    <row r="460" spans="1:13" s="243" customFormat="1">
      <c r="A460" s="279"/>
      <c r="B460" s="280"/>
      <c r="C460" s="281"/>
      <c r="D460" s="282"/>
      <c r="E460" s="279"/>
      <c r="F460" s="279"/>
      <c r="G460" s="280"/>
      <c r="H460" s="280"/>
      <c r="I460" s="280"/>
      <c r="J460" s="1" t="str">
        <f t="shared" si="8"/>
        <v/>
      </c>
      <c r="K460" s="236"/>
      <c r="L460" s="236"/>
      <c r="M460" s="236"/>
    </row>
    <row r="461" spans="1:13" s="243" customFormat="1">
      <c r="A461" s="279"/>
      <c r="B461" s="280"/>
      <c r="C461" s="281"/>
      <c r="D461" s="282"/>
      <c r="E461" s="279"/>
      <c r="F461" s="279"/>
      <c r="G461" s="280"/>
      <c r="H461" s="280"/>
      <c r="I461" s="280"/>
      <c r="J461" s="1" t="str">
        <f t="shared" si="8"/>
        <v/>
      </c>
      <c r="K461" s="236"/>
      <c r="L461" s="236"/>
      <c r="M461" s="236"/>
    </row>
    <row r="462" spans="1:13" s="243" customFormat="1">
      <c r="A462" s="279"/>
      <c r="B462" s="280"/>
      <c r="C462" s="281"/>
      <c r="D462" s="282"/>
      <c r="E462" s="279"/>
      <c r="F462" s="279"/>
      <c r="G462" s="280"/>
      <c r="H462" s="280"/>
      <c r="I462" s="280"/>
      <c r="J462" s="1" t="str">
        <f t="shared" si="8"/>
        <v/>
      </c>
      <c r="K462" s="236"/>
      <c r="L462" s="236"/>
      <c r="M462" s="236"/>
    </row>
    <row r="463" spans="1:13" s="243" customFormat="1">
      <c r="A463" s="279"/>
      <c r="B463" s="280"/>
      <c r="C463" s="281"/>
      <c r="D463" s="282"/>
      <c r="E463" s="279"/>
      <c r="F463" s="279"/>
      <c r="G463" s="280"/>
      <c r="H463" s="280"/>
      <c r="I463" s="280"/>
      <c r="J463" s="1" t="str">
        <f t="shared" si="8"/>
        <v/>
      </c>
      <c r="K463" s="236"/>
      <c r="L463" s="236"/>
      <c r="M463" s="236"/>
    </row>
    <row r="464" spans="1:13" s="243" customFormat="1">
      <c r="A464" s="279"/>
      <c r="B464" s="280"/>
      <c r="C464" s="281"/>
      <c r="D464" s="282"/>
      <c r="E464" s="279"/>
      <c r="F464" s="279"/>
      <c r="G464" s="280"/>
      <c r="H464" s="280"/>
      <c r="I464" s="280"/>
      <c r="J464" s="1" t="str">
        <f t="shared" si="8"/>
        <v/>
      </c>
      <c r="K464" s="236"/>
      <c r="L464" s="236"/>
      <c r="M464" s="236"/>
    </row>
    <row r="465" spans="1:13" s="243" customFormat="1">
      <c r="A465" s="279"/>
      <c r="B465" s="280"/>
      <c r="C465" s="281"/>
      <c r="D465" s="282"/>
      <c r="E465" s="279"/>
      <c r="F465" s="279"/>
      <c r="G465" s="280"/>
      <c r="H465" s="280"/>
      <c r="I465" s="280"/>
      <c r="J465" s="1" t="str">
        <f t="shared" si="8"/>
        <v/>
      </c>
      <c r="K465" s="236"/>
      <c r="L465" s="236"/>
      <c r="M465" s="236"/>
    </row>
    <row r="466" spans="1:13" s="243" customFormat="1">
      <c r="A466" s="279"/>
      <c r="B466" s="280"/>
      <c r="C466" s="281"/>
      <c r="D466" s="282"/>
      <c r="E466" s="279"/>
      <c r="F466" s="279"/>
      <c r="G466" s="280"/>
      <c r="H466" s="280"/>
      <c r="I466" s="280"/>
      <c r="J466" s="1" t="str">
        <f t="shared" si="8"/>
        <v/>
      </c>
      <c r="K466" s="236"/>
      <c r="L466" s="236"/>
      <c r="M466" s="236"/>
    </row>
    <row r="467" spans="1:13" s="243" customFormat="1">
      <c r="A467" s="279"/>
      <c r="B467" s="280"/>
      <c r="C467" s="281"/>
      <c r="D467" s="282"/>
      <c r="E467" s="279"/>
      <c r="F467" s="279"/>
      <c r="G467" s="280"/>
      <c r="H467" s="280"/>
      <c r="I467" s="280"/>
      <c r="J467" s="1" t="str">
        <f t="shared" si="8"/>
        <v/>
      </c>
      <c r="K467" s="236"/>
      <c r="L467" s="236"/>
      <c r="M467" s="236"/>
    </row>
    <row r="468" spans="1:13" s="243" customFormat="1">
      <c r="A468" s="279"/>
      <c r="B468" s="280"/>
      <c r="C468" s="281"/>
      <c r="D468" s="282"/>
      <c r="E468" s="279"/>
      <c r="F468" s="279"/>
      <c r="G468" s="280"/>
      <c r="H468" s="280"/>
      <c r="I468" s="280"/>
      <c r="J468" s="1" t="str">
        <f t="shared" si="8"/>
        <v/>
      </c>
      <c r="K468" s="236"/>
      <c r="L468" s="236"/>
      <c r="M468" s="236"/>
    </row>
    <row r="469" spans="1:13" s="243" customFormat="1">
      <c r="A469" s="279"/>
      <c r="B469" s="280"/>
      <c r="C469" s="281"/>
      <c r="D469" s="282"/>
      <c r="E469" s="279"/>
      <c r="F469" s="279"/>
      <c r="G469" s="280"/>
      <c r="H469" s="280"/>
      <c r="I469" s="280"/>
      <c r="J469" s="1" t="str">
        <f t="shared" si="8"/>
        <v/>
      </c>
      <c r="K469" s="236"/>
      <c r="L469" s="236"/>
      <c r="M469" s="236"/>
    </row>
    <row r="470" spans="1:13" s="243" customFormat="1">
      <c r="A470" s="279"/>
      <c r="B470" s="280"/>
      <c r="C470" s="281"/>
      <c r="D470" s="282"/>
      <c r="E470" s="279"/>
      <c r="F470" s="279"/>
      <c r="G470" s="280"/>
      <c r="H470" s="280"/>
      <c r="I470" s="280"/>
      <c r="J470" s="1" t="str">
        <f t="shared" si="8"/>
        <v/>
      </c>
      <c r="K470" s="236"/>
      <c r="L470" s="236"/>
      <c r="M470" s="236"/>
    </row>
    <row r="471" spans="1:13" s="243" customFormat="1">
      <c r="A471" s="279"/>
      <c r="B471" s="280"/>
      <c r="C471" s="281"/>
      <c r="D471" s="282"/>
      <c r="E471" s="279"/>
      <c r="F471" s="279"/>
      <c r="G471" s="280"/>
      <c r="H471" s="280"/>
      <c r="I471" s="280"/>
      <c r="J471" s="1" t="str">
        <f t="shared" si="8"/>
        <v/>
      </c>
      <c r="K471" s="236"/>
      <c r="L471" s="236"/>
      <c r="M471" s="236"/>
    </row>
    <row r="472" spans="1:13" s="243" customFormat="1">
      <c r="A472" s="279"/>
      <c r="B472" s="280"/>
      <c r="C472" s="281"/>
      <c r="D472" s="282"/>
      <c r="E472" s="279"/>
      <c r="F472" s="279"/>
      <c r="G472" s="280"/>
      <c r="H472" s="280"/>
      <c r="I472" s="280"/>
      <c r="J472" s="1" t="str">
        <f t="shared" si="8"/>
        <v/>
      </c>
      <c r="K472" s="236"/>
      <c r="L472" s="236"/>
      <c r="M472" s="236"/>
    </row>
    <row r="473" spans="1:13" s="243" customFormat="1">
      <c r="A473" s="279"/>
      <c r="B473" s="280"/>
      <c r="C473" s="281"/>
      <c r="D473" s="282"/>
      <c r="E473" s="279"/>
      <c r="F473" s="279"/>
      <c r="G473" s="280"/>
      <c r="H473" s="280"/>
      <c r="I473" s="280"/>
      <c r="J473" s="1" t="str">
        <f t="shared" si="8"/>
        <v/>
      </c>
      <c r="K473" s="236"/>
      <c r="L473" s="236"/>
      <c r="M473" s="236"/>
    </row>
    <row r="474" spans="1:13" s="243" customFormat="1">
      <c r="A474" s="279"/>
      <c r="B474" s="280"/>
      <c r="C474" s="281"/>
      <c r="D474" s="282"/>
      <c r="E474" s="279"/>
      <c r="F474" s="279"/>
      <c r="G474" s="280"/>
      <c r="H474" s="280"/>
      <c r="I474" s="280"/>
      <c r="J474" s="1" t="str">
        <f t="shared" si="8"/>
        <v/>
      </c>
      <c r="K474" s="236"/>
      <c r="L474" s="236"/>
      <c r="M474" s="236"/>
    </row>
    <row r="475" spans="1:13" s="243" customFormat="1">
      <c r="A475" s="279"/>
      <c r="B475" s="280"/>
      <c r="C475" s="281"/>
      <c r="D475" s="282"/>
      <c r="E475" s="279"/>
      <c r="F475" s="279"/>
      <c r="G475" s="280"/>
      <c r="H475" s="280"/>
      <c r="I475" s="280"/>
      <c r="J475" s="1" t="str">
        <f t="shared" si="8"/>
        <v/>
      </c>
      <c r="K475" s="236"/>
      <c r="L475" s="236"/>
      <c r="M475" s="236"/>
    </row>
    <row r="476" spans="1:13" s="243" customFormat="1">
      <c r="A476" s="279"/>
      <c r="B476" s="280"/>
      <c r="C476" s="281"/>
      <c r="D476" s="282"/>
      <c r="E476" s="279"/>
      <c r="F476" s="279"/>
      <c r="G476" s="280"/>
      <c r="H476" s="280"/>
      <c r="I476" s="280"/>
      <c r="J476" s="1" t="str">
        <f t="shared" si="8"/>
        <v/>
      </c>
      <c r="K476" s="236"/>
      <c r="L476" s="236"/>
      <c r="M476" s="236"/>
    </row>
    <row r="477" spans="1:13" s="243" customFormat="1">
      <c r="A477" s="279"/>
      <c r="B477" s="280"/>
      <c r="C477" s="281"/>
      <c r="D477" s="282"/>
      <c r="E477" s="279"/>
      <c r="F477" s="279"/>
      <c r="G477" s="280"/>
      <c r="H477" s="280"/>
      <c r="I477" s="280"/>
      <c r="J477" s="1" t="str">
        <f t="shared" si="8"/>
        <v/>
      </c>
      <c r="K477" s="236"/>
      <c r="L477" s="236"/>
      <c r="M477" s="236"/>
    </row>
    <row r="478" spans="1:13" s="243" customFormat="1">
      <c r="A478" s="279"/>
      <c r="B478" s="280"/>
      <c r="C478" s="281"/>
      <c r="D478" s="282"/>
      <c r="E478" s="279"/>
      <c r="F478" s="279"/>
      <c r="G478" s="280"/>
      <c r="H478" s="280"/>
      <c r="I478" s="280"/>
      <c r="J478" s="1" t="str">
        <f t="shared" si="8"/>
        <v/>
      </c>
      <c r="K478" s="236"/>
      <c r="L478" s="236"/>
      <c r="M478" s="236"/>
    </row>
    <row r="479" spans="1:13" s="243" customFormat="1">
      <c r="A479" s="279"/>
      <c r="B479" s="280"/>
      <c r="C479" s="281"/>
      <c r="D479" s="282"/>
      <c r="E479" s="279"/>
      <c r="F479" s="279"/>
      <c r="G479" s="280"/>
      <c r="H479" s="280"/>
      <c r="I479" s="280"/>
      <c r="J479" s="1" t="str">
        <f t="shared" si="8"/>
        <v/>
      </c>
      <c r="K479" s="236"/>
      <c r="L479" s="236"/>
      <c r="M479" s="236"/>
    </row>
    <row r="480" spans="1:13" s="243" customFormat="1">
      <c r="A480" s="279"/>
      <c r="B480" s="280"/>
      <c r="C480" s="281"/>
      <c r="D480" s="282"/>
      <c r="E480" s="279"/>
      <c r="F480" s="279"/>
      <c r="G480" s="280"/>
      <c r="H480" s="280"/>
      <c r="I480" s="280"/>
      <c r="J480" s="1" t="str">
        <f t="shared" si="8"/>
        <v/>
      </c>
      <c r="K480" s="236"/>
      <c r="L480" s="236"/>
      <c r="M480" s="236"/>
    </row>
    <row r="481" spans="1:13" s="243" customFormat="1">
      <c r="A481" s="279"/>
      <c r="B481" s="280"/>
      <c r="C481" s="281"/>
      <c r="D481" s="282"/>
      <c r="E481" s="279"/>
      <c r="F481" s="279"/>
      <c r="G481" s="280"/>
      <c r="H481" s="280"/>
      <c r="I481" s="280"/>
      <c r="J481" s="1" t="str">
        <f t="shared" si="8"/>
        <v/>
      </c>
      <c r="K481" s="236"/>
      <c r="L481" s="236"/>
      <c r="M481" s="236"/>
    </row>
    <row r="482" spans="1:13" s="243" customFormat="1">
      <c r="A482" s="279"/>
      <c r="B482" s="280"/>
      <c r="C482" s="281"/>
      <c r="D482" s="282"/>
      <c r="E482" s="279"/>
      <c r="F482" s="279"/>
      <c r="G482" s="280"/>
      <c r="H482" s="280"/>
      <c r="I482" s="280"/>
      <c r="J482" s="1" t="str">
        <f t="shared" si="8"/>
        <v/>
      </c>
      <c r="K482" s="236"/>
      <c r="L482" s="236"/>
      <c r="M482" s="236"/>
    </row>
    <row r="483" spans="1:13" s="243" customFormat="1">
      <c r="A483" s="279"/>
      <c r="B483" s="280"/>
      <c r="C483" s="281"/>
      <c r="D483" s="282"/>
      <c r="E483" s="279"/>
      <c r="F483" s="279"/>
      <c r="G483" s="280"/>
      <c r="H483" s="280"/>
      <c r="I483" s="280"/>
      <c r="J483" s="1" t="str">
        <f t="shared" si="8"/>
        <v/>
      </c>
      <c r="K483" s="236"/>
      <c r="L483" s="236"/>
      <c r="M483" s="236"/>
    </row>
    <row r="484" spans="1:13" s="243" customFormat="1">
      <c r="A484" s="279"/>
      <c r="B484" s="280"/>
      <c r="C484" s="281"/>
      <c r="D484" s="282"/>
      <c r="E484" s="279"/>
      <c r="F484" s="279"/>
      <c r="G484" s="280"/>
      <c r="H484" s="280"/>
      <c r="I484" s="280"/>
      <c r="J484" s="1" t="str">
        <f t="shared" si="8"/>
        <v/>
      </c>
      <c r="K484" s="236"/>
      <c r="L484" s="236"/>
      <c r="M484" s="236"/>
    </row>
    <row r="485" spans="1:13" s="243" customFormat="1">
      <c r="A485" s="279"/>
      <c r="B485" s="280"/>
      <c r="C485" s="281"/>
      <c r="D485" s="282"/>
      <c r="E485" s="279"/>
      <c r="F485" s="279"/>
      <c r="G485" s="280"/>
      <c r="H485" s="280"/>
      <c r="I485" s="280"/>
      <c r="J485" s="1" t="str">
        <f t="shared" si="8"/>
        <v/>
      </c>
      <c r="K485" s="236"/>
      <c r="L485" s="236"/>
      <c r="M485" s="236"/>
    </row>
    <row r="486" spans="1:13" s="243" customFormat="1">
      <c r="A486" s="279"/>
      <c r="B486" s="280"/>
      <c r="C486" s="281"/>
      <c r="D486" s="282"/>
      <c r="E486" s="279"/>
      <c r="F486" s="279"/>
      <c r="G486" s="280"/>
      <c r="H486" s="280"/>
      <c r="I486" s="280"/>
      <c r="J486" s="1" t="str">
        <f t="shared" si="8"/>
        <v/>
      </c>
      <c r="K486" s="236"/>
      <c r="L486" s="236"/>
      <c r="M486" s="236"/>
    </row>
    <row r="487" spans="1:13" s="243" customFormat="1">
      <c r="A487" s="279"/>
      <c r="B487" s="280"/>
      <c r="C487" s="281"/>
      <c r="D487" s="282"/>
      <c r="E487" s="279"/>
      <c r="F487" s="279"/>
      <c r="G487" s="280"/>
      <c r="H487" s="280"/>
      <c r="I487" s="280"/>
      <c r="J487" s="1" t="str">
        <f t="shared" si="8"/>
        <v/>
      </c>
      <c r="K487" s="236"/>
      <c r="L487" s="236"/>
      <c r="M487" s="236"/>
    </row>
    <row r="488" spans="1:13" s="243" customFormat="1">
      <c r="A488" s="279"/>
      <c r="B488" s="280"/>
      <c r="C488" s="281"/>
      <c r="D488" s="282"/>
      <c r="E488" s="279"/>
      <c r="F488" s="279"/>
      <c r="G488" s="280"/>
      <c r="H488" s="280"/>
      <c r="I488" s="280"/>
      <c r="J488" s="1" t="str">
        <f t="shared" si="8"/>
        <v/>
      </c>
      <c r="K488" s="236"/>
      <c r="L488" s="236"/>
      <c r="M488" s="236"/>
    </row>
    <row r="489" spans="1:13" s="243" customFormat="1">
      <c r="A489" s="279"/>
      <c r="B489" s="280"/>
      <c r="C489" s="281"/>
      <c r="D489" s="282"/>
      <c r="E489" s="279"/>
      <c r="F489" s="279"/>
      <c r="G489" s="280"/>
      <c r="H489" s="280"/>
      <c r="I489" s="280"/>
      <c r="J489" s="1" t="str">
        <f t="shared" si="8"/>
        <v/>
      </c>
      <c r="K489" s="236"/>
      <c r="L489" s="236"/>
      <c r="M489" s="236"/>
    </row>
    <row r="490" spans="1:13" s="243" customFormat="1">
      <c r="A490" s="279"/>
      <c r="B490" s="280"/>
      <c r="C490" s="281"/>
      <c r="D490" s="282"/>
      <c r="E490" s="279"/>
      <c r="F490" s="279"/>
      <c r="G490" s="280"/>
      <c r="H490" s="280"/>
      <c r="I490" s="280"/>
      <c r="J490" s="1" t="str">
        <f t="shared" si="8"/>
        <v/>
      </c>
      <c r="K490" s="236"/>
      <c r="L490" s="236"/>
      <c r="M490" s="236"/>
    </row>
    <row r="491" spans="1:13" s="243" customFormat="1">
      <c r="A491" s="279"/>
      <c r="B491" s="280"/>
      <c r="C491" s="281"/>
      <c r="D491" s="282"/>
      <c r="E491" s="279"/>
      <c r="F491" s="279"/>
      <c r="G491" s="280"/>
      <c r="H491" s="280"/>
      <c r="I491" s="280"/>
      <c r="J491" s="1" t="str">
        <f t="shared" si="8"/>
        <v/>
      </c>
      <c r="K491" s="236"/>
      <c r="L491" s="236"/>
      <c r="M491" s="236"/>
    </row>
    <row r="492" spans="1:13" s="243" customFormat="1">
      <c r="A492" s="279"/>
      <c r="B492" s="280"/>
      <c r="C492" s="281"/>
      <c r="D492" s="282"/>
      <c r="E492" s="279"/>
      <c r="F492" s="279"/>
      <c r="G492" s="280"/>
      <c r="H492" s="280"/>
      <c r="I492" s="280"/>
      <c r="J492" s="1" t="str">
        <f t="shared" si="8"/>
        <v/>
      </c>
      <c r="K492" s="236"/>
      <c r="L492" s="236"/>
      <c r="M492" s="236"/>
    </row>
    <row r="493" spans="1:13" s="243" customFormat="1">
      <c r="A493" s="279"/>
      <c r="B493" s="280"/>
      <c r="C493" s="281"/>
      <c r="D493" s="282"/>
      <c r="E493" s="279"/>
      <c r="F493" s="279"/>
      <c r="G493" s="280"/>
      <c r="H493" s="280"/>
      <c r="I493" s="280"/>
      <c r="J493" s="1" t="str">
        <f t="shared" si="8"/>
        <v/>
      </c>
      <c r="K493" s="236"/>
      <c r="L493" s="236"/>
      <c r="M493" s="236"/>
    </row>
    <row r="494" spans="1:13" s="243" customFormat="1">
      <c r="A494" s="279"/>
      <c r="B494" s="280"/>
      <c r="C494" s="281"/>
      <c r="D494" s="282"/>
      <c r="E494" s="279"/>
      <c r="F494" s="279"/>
      <c r="G494" s="280"/>
      <c r="H494" s="280"/>
      <c r="I494" s="280"/>
      <c r="J494" s="1" t="str">
        <f t="shared" si="8"/>
        <v/>
      </c>
      <c r="K494" s="236"/>
      <c r="L494" s="236"/>
      <c r="M494" s="236"/>
    </row>
    <row r="495" spans="1:13" s="243" customFormat="1">
      <c r="A495" s="279"/>
      <c r="B495" s="280"/>
      <c r="C495" s="281"/>
      <c r="D495" s="282"/>
      <c r="E495" s="279"/>
      <c r="F495" s="279"/>
      <c r="G495" s="280"/>
      <c r="H495" s="280"/>
      <c r="I495" s="280"/>
      <c r="J495" s="1" t="str">
        <f t="shared" si="8"/>
        <v/>
      </c>
      <c r="K495" s="236"/>
      <c r="L495" s="236"/>
      <c r="M495" s="236"/>
    </row>
    <row r="496" spans="1:13" s="243" customFormat="1">
      <c r="A496" s="279"/>
      <c r="B496" s="280"/>
      <c r="C496" s="281"/>
      <c r="D496" s="282"/>
      <c r="E496" s="279"/>
      <c r="F496" s="279"/>
      <c r="G496" s="280"/>
      <c r="H496" s="280"/>
      <c r="I496" s="280"/>
      <c r="J496" s="1" t="str">
        <f t="shared" si="8"/>
        <v/>
      </c>
      <c r="K496" s="236"/>
      <c r="L496" s="236"/>
      <c r="M496" s="236"/>
    </row>
    <row r="497" spans="1:13" s="243" customFormat="1">
      <c r="A497" s="279"/>
      <c r="B497" s="280"/>
      <c r="C497" s="281"/>
      <c r="D497" s="282"/>
      <c r="E497" s="279"/>
      <c r="F497" s="279"/>
      <c r="G497" s="280"/>
      <c r="H497" s="280"/>
      <c r="I497" s="280"/>
      <c r="J497" s="1" t="str">
        <f t="shared" si="8"/>
        <v/>
      </c>
      <c r="K497" s="236"/>
      <c r="L497" s="236"/>
      <c r="M497" s="236"/>
    </row>
    <row r="498" spans="1:13" s="243" customFormat="1">
      <c r="A498" s="279"/>
      <c r="B498" s="280"/>
      <c r="C498" s="281"/>
      <c r="D498" s="282"/>
      <c r="E498" s="279"/>
      <c r="F498" s="279"/>
      <c r="G498" s="280"/>
      <c r="H498" s="280"/>
      <c r="I498" s="280"/>
      <c r="J498" s="1" t="str">
        <f t="shared" si="8"/>
        <v/>
      </c>
      <c r="K498" s="236"/>
      <c r="L498" s="236"/>
      <c r="M498" s="236"/>
    </row>
    <row r="499" spans="1:13" s="243" customFormat="1">
      <c r="A499" s="279"/>
      <c r="B499" s="280"/>
      <c r="C499" s="281"/>
      <c r="D499" s="282"/>
      <c r="E499" s="279"/>
      <c r="F499" s="279"/>
      <c r="G499" s="280"/>
      <c r="H499" s="280"/>
      <c r="I499" s="280"/>
      <c r="J499" s="1" t="str">
        <f t="shared" si="8"/>
        <v/>
      </c>
      <c r="K499" s="236"/>
      <c r="L499" s="236"/>
      <c r="M499" s="236"/>
    </row>
    <row r="500" spans="1:13" s="243" customFormat="1">
      <c r="A500" s="279"/>
      <c r="B500" s="280"/>
      <c r="C500" s="281"/>
      <c r="D500" s="282"/>
      <c r="E500" s="279"/>
      <c r="F500" s="279"/>
      <c r="G500" s="280"/>
      <c r="H500" s="280"/>
      <c r="I500" s="280"/>
      <c r="J500" s="1" t="str">
        <f t="shared" si="8"/>
        <v/>
      </c>
      <c r="K500" s="236"/>
      <c r="L500" s="236"/>
      <c r="M500" s="236"/>
    </row>
    <row r="501" spans="1:13" s="243" customFormat="1">
      <c r="A501" s="279"/>
      <c r="B501" s="280"/>
      <c r="C501" s="281"/>
      <c r="D501" s="282"/>
      <c r="E501" s="279"/>
      <c r="F501" s="279"/>
      <c r="G501" s="280"/>
      <c r="H501" s="280"/>
      <c r="I501" s="280"/>
      <c r="J501" s="1" t="str">
        <f t="shared" si="8"/>
        <v/>
      </c>
      <c r="K501" s="236"/>
      <c r="L501" s="236"/>
      <c r="M501" s="236"/>
    </row>
    <row r="502" spans="1:13" s="243" customFormat="1">
      <c r="A502" s="279"/>
      <c r="B502" s="280"/>
      <c r="C502" s="281"/>
      <c r="D502" s="282"/>
      <c r="E502" s="279"/>
      <c r="F502" s="279"/>
      <c r="G502" s="280"/>
      <c r="H502" s="280"/>
      <c r="I502" s="280"/>
      <c r="J502" s="1" t="str">
        <f t="shared" si="8"/>
        <v/>
      </c>
      <c r="K502" s="236"/>
      <c r="L502" s="236"/>
      <c r="M502" s="236"/>
    </row>
    <row r="503" spans="1:13" s="243" customFormat="1">
      <c r="A503" s="279"/>
      <c r="B503" s="280"/>
      <c r="C503" s="281"/>
      <c r="D503" s="282"/>
      <c r="E503" s="279"/>
      <c r="F503" s="279"/>
      <c r="G503" s="280"/>
      <c r="H503" s="280"/>
      <c r="I503" s="280"/>
      <c r="J503" s="1" t="str">
        <f t="shared" si="8"/>
        <v/>
      </c>
      <c r="K503" s="236"/>
      <c r="L503" s="236"/>
      <c r="M503" s="236"/>
    </row>
    <row r="504" spans="1:13" s="243" customFormat="1">
      <c r="A504" s="279"/>
      <c r="B504" s="280"/>
      <c r="C504" s="281"/>
      <c r="D504" s="282"/>
      <c r="E504" s="279"/>
      <c r="F504" s="279"/>
      <c r="G504" s="280"/>
      <c r="H504" s="280"/>
      <c r="I504" s="280"/>
      <c r="J504" s="1" t="str">
        <f t="shared" si="8"/>
        <v/>
      </c>
      <c r="K504" s="236"/>
      <c r="L504" s="236"/>
      <c r="M504" s="236"/>
    </row>
    <row r="505" spans="1:13" s="243" customFormat="1">
      <c r="A505" s="279"/>
      <c r="B505" s="280"/>
      <c r="C505" s="281"/>
      <c r="D505" s="282"/>
      <c r="E505" s="279"/>
      <c r="F505" s="279"/>
      <c r="G505" s="280"/>
      <c r="H505" s="280"/>
      <c r="I505" s="280"/>
      <c r="J505" s="1" t="str">
        <f t="shared" si="8"/>
        <v/>
      </c>
      <c r="K505" s="236"/>
      <c r="L505" s="236"/>
      <c r="M505" s="236"/>
    </row>
    <row r="506" spans="1:13" s="243" customFormat="1">
      <c r="A506" s="279"/>
      <c r="B506" s="280"/>
      <c r="C506" s="281"/>
      <c r="D506" s="282"/>
      <c r="E506" s="279"/>
      <c r="F506" s="279"/>
      <c r="G506" s="280"/>
      <c r="H506" s="280"/>
      <c r="I506" s="280"/>
      <c r="J506" s="1" t="str">
        <f t="shared" si="8"/>
        <v/>
      </c>
      <c r="K506" s="236"/>
      <c r="L506" s="236"/>
      <c r="M506" s="236"/>
    </row>
    <row r="507" spans="1:13" s="243" customFormat="1">
      <c r="A507" s="279"/>
      <c r="B507" s="280"/>
      <c r="C507" s="281"/>
      <c r="D507" s="282"/>
      <c r="E507" s="279"/>
      <c r="F507" s="279"/>
      <c r="G507" s="280"/>
      <c r="H507" s="280"/>
      <c r="I507" s="280"/>
      <c r="J507" s="1" t="str">
        <f t="shared" si="8"/>
        <v/>
      </c>
      <c r="K507" s="236"/>
      <c r="L507" s="236"/>
      <c r="M507" s="236"/>
    </row>
    <row r="508" spans="1:13" s="243" customFormat="1">
      <c r="A508" s="279"/>
      <c r="B508" s="280"/>
      <c r="C508" s="281"/>
      <c r="D508" s="282"/>
      <c r="E508" s="279"/>
      <c r="F508" s="279"/>
      <c r="G508" s="280"/>
      <c r="H508" s="280"/>
      <c r="I508" s="280"/>
      <c r="J508" s="1" t="str">
        <f t="shared" si="8"/>
        <v/>
      </c>
      <c r="K508" s="236"/>
      <c r="L508" s="236"/>
      <c r="M508" s="236"/>
    </row>
    <row r="509" spans="1:13" s="243" customFormat="1">
      <c r="A509" s="279"/>
      <c r="B509" s="280"/>
      <c r="C509" s="281"/>
      <c r="D509" s="282"/>
      <c r="E509" s="279"/>
      <c r="F509" s="279"/>
      <c r="G509" s="280"/>
      <c r="H509" s="280"/>
      <c r="I509" s="280"/>
      <c r="J509" s="1" t="str">
        <f t="shared" si="8"/>
        <v/>
      </c>
      <c r="K509" s="236"/>
      <c r="L509" s="236"/>
      <c r="M509" s="236"/>
    </row>
    <row r="510" spans="1:13" s="243" customFormat="1">
      <c r="A510" s="279"/>
      <c r="B510" s="280"/>
      <c r="C510" s="281"/>
      <c r="D510" s="282"/>
      <c r="E510" s="279"/>
      <c r="F510" s="279"/>
      <c r="G510" s="280"/>
      <c r="H510" s="280"/>
      <c r="I510" s="280"/>
      <c r="J510" s="1" t="str">
        <f t="shared" si="8"/>
        <v/>
      </c>
      <c r="K510" s="236"/>
      <c r="L510" s="236"/>
      <c r="M510" s="236"/>
    </row>
    <row r="511" spans="1:13" s="243" customFormat="1">
      <c r="A511" s="279"/>
      <c r="B511" s="280"/>
      <c r="C511" s="281"/>
      <c r="D511" s="282"/>
      <c r="E511" s="279"/>
      <c r="F511" s="279"/>
      <c r="G511" s="280"/>
      <c r="H511" s="280"/>
      <c r="I511" s="280"/>
      <c r="J511" s="1" t="str">
        <f t="shared" si="8"/>
        <v/>
      </c>
      <c r="K511" s="236"/>
      <c r="L511" s="236"/>
      <c r="M511" s="236"/>
    </row>
    <row r="512" spans="1:13" s="243" customFormat="1">
      <c r="A512" s="279"/>
      <c r="B512" s="280"/>
      <c r="C512" s="281"/>
      <c r="D512" s="282"/>
      <c r="E512" s="279"/>
      <c r="F512" s="279"/>
      <c r="G512" s="280"/>
      <c r="H512" s="280"/>
      <c r="I512" s="280"/>
      <c r="J512" s="1" t="str">
        <f t="shared" ref="J512:J575" si="9">LEFT(F512,2)</f>
        <v/>
      </c>
      <c r="K512" s="236"/>
      <c r="L512" s="236"/>
      <c r="M512" s="236"/>
    </row>
    <row r="513" spans="1:13" s="243" customFormat="1">
      <c r="A513" s="279"/>
      <c r="B513" s="280"/>
      <c r="C513" s="281"/>
      <c r="D513" s="282"/>
      <c r="E513" s="279"/>
      <c r="F513" s="279"/>
      <c r="G513" s="280"/>
      <c r="H513" s="280"/>
      <c r="I513" s="280"/>
      <c r="J513" s="1" t="str">
        <f t="shared" si="9"/>
        <v/>
      </c>
      <c r="K513" s="236"/>
      <c r="L513" s="236"/>
      <c r="M513" s="236"/>
    </row>
    <row r="514" spans="1:13" s="243" customFormat="1">
      <c r="A514" s="279"/>
      <c r="B514" s="280"/>
      <c r="C514" s="281"/>
      <c r="D514" s="282"/>
      <c r="E514" s="279"/>
      <c r="F514" s="279"/>
      <c r="G514" s="280"/>
      <c r="H514" s="280"/>
      <c r="I514" s="280"/>
      <c r="J514" s="1" t="str">
        <f t="shared" si="9"/>
        <v/>
      </c>
      <c r="K514" s="236"/>
      <c r="L514" s="236"/>
      <c r="M514" s="236"/>
    </row>
    <row r="515" spans="1:13" s="243" customFormat="1">
      <c r="A515" s="279"/>
      <c r="B515" s="280"/>
      <c r="C515" s="281"/>
      <c r="D515" s="282"/>
      <c r="E515" s="279"/>
      <c r="F515" s="279"/>
      <c r="G515" s="280"/>
      <c r="H515" s="280"/>
      <c r="I515" s="280"/>
      <c r="J515" s="1" t="str">
        <f t="shared" si="9"/>
        <v/>
      </c>
      <c r="K515" s="236"/>
      <c r="L515" s="236"/>
      <c r="M515" s="236"/>
    </row>
    <row r="516" spans="1:13" s="243" customFormat="1">
      <c r="A516" s="279"/>
      <c r="B516" s="280"/>
      <c r="C516" s="281"/>
      <c r="D516" s="282"/>
      <c r="E516" s="279"/>
      <c r="F516" s="279"/>
      <c r="G516" s="280"/>
      <c r="H516" s="280"/>
      <c r="I516" s="280"/>
      <c r="J516" s="1" t="str">
        <f t="shared" si="9"/>
        <v/>
      </c>
      <c r="K516" s="236"/>
      <c r="L516" s="236"/>
      <c r="M516" s="236"/>
    </row>
    <row r="517" spans="1:13" s="243" customFormat="1">
      <c r="A517" s="279"/>
      <c r="B517" s="280"/>
      <c r="C517" s="281"/>
      <c r="D517" s="282"/>
      <c r="E517" s="279"/>
      <c r="F517" s="279"/>
      <c r="G517" s="280"/>
      <c r="H517" s="280"/>
      <c r="I517" s="280"/>
      <c r="J517" s="1" t="str">
        <f t="shared" si="9"/>
        <v/>
      </c>
      <c r="K517" s="236"/>
      <c r="L517" s="236"/>
      <c r="M517" s="236"/>
    </row>
    <row r="518" spans="1:13" s="243" customFormat="1">
      <c r="A518" s="279"/>
      <c r="B518" s="280"/>
      <c r="C518" s="281"/>
      <c r="D518" s="282"/>
      <c r="E518" s="279"/>
      <c r="F518" s="279"/>
      <c r="G518" s="280"/>
      <c r="H518" s="280"/>
      <c r="I518" s="280"/>
      <c r="J518" s="1" t="str">
        <f t="shared" si="9"/>
        <v/>
      </c>
      <c r="K518" s="236"/>
      <c r="L518" s="236"/>
      <c r="M518" s="236"/>
    </row>
    <row r="519" spans="1:13" s="243" customFormat="1">
      <c r="A519" s="279"/>
      <c r="B519" s="280"/>
      <c r="C519" s="281"/>
      <c r="D519" s="282"/>
      <c r="E519" s="279"/>
      <c r="F519" s="279"/>
      <c r="G519" s="280"/>
      <c r="H519" s="280"/>
      <c r="I519" s="280"/>
      <c r="J519" s="1" t="str">
        <f t="shared" si="9"/>
        <v/>
      </c>
      <c r="K519" s="236"/>
      <c r="L519" s="236"/>
      <c r="M519" s="236"/>
    </row>
    <row r="520" spans="1:13" s="243" customFormat="1">
      <c r="A520" s="279"/>
      <c r="B520" s="280"/>
      <c r="C520" s="281"/>
      <c r="D520" s="282"/>
      <c r="E520" s="279"/>
      <c r="F520" s="279"/>
      <c r="G520" s="280"/>
      <c r="H520" s="280"/>
      <c r="I520" s="280"/>
      <c r="J520" s="1" t="str">
        <f t="shared" si="9"/>
        <v/>
      </c>
      <c r="K520" s="236"/>
      <c r="L520" s="236"/>
      <c r="M520" s="236"/>
    </row>
    <row r="521" spans="1:13" s="243" customFormat="1">
      <c r="A521" s="279"/>
      <c r="B521" s="280"/>
      <c r="C521" s="281"/>
      <c r="D521" s="282"/>
      <c r="E521" s="279"/>
      <c r="F521" s="279"/>
      <c r="G521" s="280"/>
      <c r="H521" s="280"/>
      <c r="I521" s="280"/>
      <c r="J521" s="1" t="str">
        <f t="shared" si="9"/>
        <v/>
      </c>
      <c r="K521" s="236"/>
      <c r="L521" s="236"/>
      <c r="M521" s="236"/>
    </row>
    <row r="522" spans="1:13" s="243" customFormat="1">
      <c r="A522" s="279"/>
      <c r="B522" s="280"/>
      <c r="C522" s="281"/>
      <c r="D522" s="282"/>
      <c r="E522" s="279"/>
      <c r="F522" s="279"/>
      <c r="G522" s="280"/>
      <c r="H522" s="280"/>
      <c r="I522" s="280"/>
      <c r="J522" s="1" t="str">
        <f t="shared" si="9"/>
        <v/>
      </c>
      <c r="K522" s="236"/>
      <c r="L522" s="236"/>
      <c r="M522" s="236"/>
    </row>
    <row r="523" spans="1:13" s="243" customFormat="1">
      <c r="A523" s="279"/>
      <c r="B523" s="280"/>
      <c r="C523" s="281"/>
      <c r="D523" s="282"/>
      <c r="E523" s="279"/>
      <c r="F523" s="279"/>
      <c r="G523" s="280"/>
      <c r="H523" s="280"/>
      <c r="I523" s="280"/>
      <c r="J523" s="1" t="str">
        <f t="shared" si="9"/>
        <v/>
      </c>
      <c r="K523" s="236"/>
      <c r="L523" s="236"/>
      <c r="M523" s="236"/>
    </row>
    <row r="524" spans="1:13" s="243" customFormat="1">
      <c r="A524" s="279"/>
      <c r="B524" s="280"/>
      <c r="C524" s="281"/>
      <c r="D524" s="282"/>
      <c r="E524" s="279"/>
      <c r="F524" s="279"/>
      <c r="G524" s="280"/>
      <c r="H524" s="280"/>
      <c r="I524" s="280"/>
      <c r="J524" s="1" t="str">
        <f t="shared" si="9"/>
        <v/>
      </c>
      <c r="K524" s="236"/>
      <c r="L524" s="236"/>
      <c r="M524" s="236"/>
    </row>
    <row r="525" spans="1:13" s="243" customFormat="1">
      <c r="A525" s="279"/>
      <c r="B525" s="280"/>
      <c r="C525" s="281"/>
      <c r="D525" s="282"/>
      <c r="E525" s="279"/>
      <c r="F525" s="279"/>
      <c r="G525" s="280"/>
      <c r="H525" s="280"/>
      <c r="I525" s="280"/>
      <c r="J525" s="1" t="str">
        <f t="shared" si="9"/>
        <v/>
      </c>
      <c r="K525" s="236"/>
      <c r="L525" s="236"/>
      <c r="M525" s="236"/>
    </row>
    <row r="526" spans="1:13" s="243" customFormat="1">
      <c r="A526" s="279"/>
      <c r="B526" s="280"/>
      <c r="C526" s="281"/>
      <c r="D526" s="282"/>
      <c r="E526" s="279"/>
      <c r="F526" s="279"/>
      <c r="G526" s="280"/>
      <c r="H526" s="280"/>
      <c r="I526" s="280"/>
      <c r="J526" s="1" t="str">
        <f t="shared" si="9"/>
        <v/>
      </c>
      <c r="K526" s="236"/>
      <c r="L526" s="236"/>
      <c r="M526" s="236"/>
    </row>
    <row r="527" spans="1:13" s="243" customFormat="1">
      <c r="A527" s="279"/>
      <c r="B527" s="280"/>
      <c r="C527" s="281"/>
      <c r="D527" s="282"/>
      <c r="E527" s="279"/>
      <c r="F527" s="279"/>
      <c r="G527" s="280"/>
      <c r="H527" s="280"/>
      <c r="I527" s="280"/>
      <c r="J527" s="1" t="str">
        <f t="shared" si="9"/>
        <v/>
      </c>
      <c r="K527" s="236"/>
      <c r="L527" s="236"/>
      <c r="M527" s="236"/>
    </row>
    <row r="528" spans="1:13" s="243" customFormat="1">
      <c r="A528" s="279"/>
      <c r="B528" s="280"/>
      <c r="C528" s="281"/>
      <c r="D528" s="282"/>
      <c r="E528" s="279"/>
      <c r="F528" s="279"/>
      <c r="G528" s="280"/>
      <c r="H528" s="280"/>
      <c r="I528" s="280"/>
      <c r="J528" s="1" t="str">
        <f t="shared" si="9"/>
        <v/>
      </c>
      <c r="K528" s="236"/>
      <c r="L528" s="236"/>
      <c r="M528" s="236"/>
    </row>
    <row r="529" spans="1:13" s="243" customFormat="1">
      <c r="A529" s="279"/>
      <c r="B529" s="280"/>
      <c r="C529" s="281"/>
      <c r="D529" s="282"/>
      <c r="E529" s="279"/>
      <c r="F529" s="279"/>
      <c r="G529" s="280"/>
      <c r="H529" s="280"/>
      <c r="I529" s="280"/>
      <c r="J529" s="1" t="str">
        <f t="shared" si="9"/>
        <v/>
      </c>
      <c r="K529" s="236"/>
      <c r="L529" s="236"/>
      <c r="M529" s="236"/>
    </row>
    <row r="530" spans="1:13" s="243" customFormat="1">
      <c r="A530" s="279"/>
      <c r="B530" s="280"/>
      <c r="C530" s="281"/>
      <c r="D530" s="282"/>
      <c r="E530" s="279"/>
      <c r="F530" s="279"/>
      <c r="G530" s="280"/>
      <c r="H530" s="280"/>
      <c r="I530" s="280"/>
      <c r="J530" s="1" t="str">
        <f t="shared" si="9"/>
        <v/>
      </c>
      <c r="K530" s="236"/>
      <c r="L530" s="236"/>
      <c r="M530" s="236"/>
    </row>
    <row r="531" spans="1:13" s="243" customFormat="1">
      <c r="A531" s="279"/>
      <c r="B531" s="280"/>
      <c r="C531" s="281"/>
      <c r="D531" s="282"/>
      <c r="E531" s="279"/>
      <c r="F531" s="279"/>
      <c r="G531" s="280"/>
      <c r="H531" s="280"/>
      <c r="I531" s="280"/>
      <c r="J531" s="1" t="str">
        <f t="shared" si="9"/>
        <v/>
      </c>
      <c r="K531" s="236"/>
      <c r="L531" s="236"/>
      <c r="M531" s="236"/>
    </row>
    <row r="532" spans="1:13" s="243" customFormat="1">
      <c r="A532" s="279"/>
      <c r="B532" s="280"/>
      <c r="C532" s="281"/>
      <c r="D532" s="282"/>
      <c r="E532" s="279"/>
      <c r="F532" s="279"/>
      <c r="G532" s="280"/>
      <c r="H532" s="280"/>
      <c r="I532" s="280"/>
      <c r="J532" s="1" t="str">
        <f t="shared" si="9"/>
        <v/>
      </c>
      <c r="K532" s="236"/>
      <c r="L532" s="236"/>
      <c r="M532" s="236"/>
    </row>
    <row r="533" spans="1:13" s="243" customFormat="1">
      <c r="A533" s="279"/>
      <c r="B533" s="280"/>
      <c r="C533" s="281"/>
      <c r="D533" s="282"/>
      <c r="E533" s="279"/>
      <c r="F533" s="279"/>
      <c r="G533" s="280"/>
      <c r="H533" s="280"/>
      <c r="I533" s="280"/>
      <c r="J533" s="1" t="str">
        <f t="shared" si="9"/>
        <v/>
      </c>
      <c r="K533" s="236"/>
      <c r="L533" s="236"/>
      <c r="M533" s="236"/>
    </row>
    <row r="534" spans="1:13" s="243" customFormat="1">
      <c r="A534" s="279"/>
      <c r="B534" s="280"/>
      <c r="C534" s="281"/>
      <c r="D534" s="282"/>
      <c r="E534" s="279"/>
      <c r="F534" s="279"/>
      <c r="G534" s="280"/>
      <c r="H534" s="280"/>
      <c r="I534" s="280"/>
      <c r="J534" s="1" t="str">
        <f t="shared" si="9"/>
        <v/>
      </c>
      <c r="K534" s="236"/>
      <c r="L534" s="236"/>
      <c r="M534" s="236"/>
    </row>
    <row r="535" spans="1:13" s="243" customFormat="1">
      <c r="A535" s="279"/>
      <c r="B535" s="280"/>
      <c r="C535" s="281"/>
      <c r="D535" s="282"/>
      <c r="E535" s="279"/>
      <c r="F535" s="279"/>
      <c r="G535" s="280"/>
      <c r="H535" s="280"/>
      <c r="I535" s="280"/>
      <c r="J535" s="1" t="str">
        <f t="shared" si="9"/>
        <v/>
      </c>
      <c r="K535" s="236"/>
      <c r="L535" s="236"/>
      <c r="M535" s="236"/>
    </row>
    <row r="536" spans="1:13" s="243" customFormat="1">
      <c r="A536" s="279"/>
      <c r="B536" s="280"/>
      <c r="C536" s="281"/>
      <c r="D536" s="282"/>
      <c r="E536" s="279"/>
      <c r="F536" s="279"/>
      <c r="G536" s="280"/>
      <c r="H536" s="280"/>
      <c r="I536" s="280"/>
      <c r="J536" s="1" t="str">
        <f t="shared" si="9"/>
        <v/>
      </c>
      <c r="K536" s="236"/>
      <c r="L536" s="236"/>
      <c r="M536" s="236"/>
    </row>
    <row r="537" spans="1:13" s="243" customFormat="1">
      <c r="A537" s="279"/>
      <c r="B537" s="280"/>
      <c r="C537" s="281"/>
      <c r="D537" s="282"/>
      <c r="E537" s="279"/>
      <c r="F537" s="279"/>
      <c r="G537" s="280"/>
      <c r="H537" s="280"/>
      <c r="I537" s="280"/>
      <c r="J537" s="1" t="str">
        <f t="shared" si="9"/>
        <v/>
      </c>
      <c r="K537" s="236"/>
      <c r="L537" s="236"/>
      <c r="M537" s="236"/>
    </row>
    <row r="538" spans="1:13" s="243" customFormat="1">
      <c r="A538" s="279"/>
      <c r="B538" s="280"/>
      <c r="C538" s="281"/>
      <c r="D538" s="282"/>
      <c r="E538" s="279"/>
      <c r="F538" s="279"/>
      <c r="G538" s="280"/>
      <c r="H538" s="280"/>
      <c r="I538" s="280"/>
      <c r="J538" s="1" t="str">
        <f t="shared" si="9"/>
        <v/>
      </c>
      <c r="K538" s="236"/>
      <c r="L538" s="236"/>
      <c r="M538" s="236"/>
    </row>
    <row r="539" spans="1:13" s="243" customFormat="1">
      <c r="A539" s="279"/>
      <c r="B539" s="280"/>
      <c r="C539" s="281"/>
      <c r="D539" s="282"/>
      <c r="E539" s="279"/>
      <c r="F539" s="279"/>
      <c r="G539" s="280"/>
      <c r="H539" s="280"/>
      <c r="I539" s="280"/>
      <c r="J539" s="1" t="str">
        <f t="shared" si="9"/>
        <v/>
      </c>
      <c r="K539" s="236"/>
      <c r="L539" s="236"/>
      <c r="M539" s="236"/>
    </row>
    <row r="540" spans="1:13" s="243" customFormat="1">
      <c r="A540" s="279"/>
      <c r="B540" s="280"/>
      <c r="C540" s="281"/>
      <c r="D540" s="282"/>
      <c r="E540" s="279"/>
      <c r="F540" s="279"/>
      <c r="G540" s="280"/>
      <c r="H540" s="280"/>
      <c r="I540" s="280"/>
      <c r="J540" s="1" t="str">
        <f t="shared" si="9"/>
        <v/>
      </c>
      <c r="K540" s="236"/>
      <c r="L540" s="236"/>
      <c r="M540" s="236"/>
    </row>
    <row r="541" spans="1:13" s="243" customFormat="1">
      <c r="A541" s="279"/>
      <c r="B541" s="280"/>
      <c r="C541" s="281"/>
      <c r="D541" s="282"/>
      <c r="E541" s="279"/>
      <c r="F541" s="279"/>
      <c r="G541" s="280"/>
      <c r="H541" s="280"/>
      <c r="I541" s="280"/>
      <c r="J541" s="1" t="str">
        <f t="shared" si="9"/>
        <v/>
      </c>
      <c r="K541" s="236"/>
      <c r="L541" s="236"/>
      <c r="M541" s="236"/>
    </row>
    <row r="542" spans="1:13" s="243" customFormat="1">
      <c r="A542" s="279"/>
      <c r="B542" s="280"/>
      <c r="C542" s="281"/>
      <c r="D542" s="282"/>
      <c r="E542" s="279"/>
      <c r="F542" s="279"/>
      <c r="G542" s="280"/>
      <c r="H542" s="280"/>
      <c r="I542" s="280"/>
      <c r="J542" s="1" t="str">
        <f t="shared" si="9"/>
        <v/>
      </c>
      <c r="K542" s="236"/>
      <c r="L542" s="236"/>
      <c r="M542" s="236"/>
    </row>
    <row r="543" spans="1:13" s="243" customFormat="1">
      <c r="A543" s="279"/>
      <c r="B543" s="280"/>
      <c r="C543" s="281"/>
      <c r="D543" s="282"/>
      <c r="E543" s="279"/>
      <c r="F543" s="279"/>
      <c r="G543" s="280"/>
      <c r="H543" s="280"/>
      <c r="I543" s="280"/>
      <c r="J543" s="1" t="str">
        <f t="shared" si="9"/>
        <v/>
      </c>
      <c r="K543" s="236"/>
      <c r="L543" s="236"/>
      <c r="M543" s="236"/>
    </row>
    <row r="544" spans="1:13" s="243" customFormat="1">
      <c r="A544" s="279"/>
      <c r="B544" s="280"/>
      <c r="C544" s="281"/>
      <c r="D544" s="282"/>
      <c r="E544" s="279"/>
      <c r="F544" s="279"/>
      <c r="G544" s="280"/>
      <c r="H544" s="280"/>
      <c r="I544" s="280"/>
      <c r="J544" s="1" t="str">
        <f t="shared" si="9"/>
        <v/>
      </c>
      <c r="K544" s="236"/>
      <c r="L544" s="236"/>
      <c r="M544" s="236"/>
    </row>
    <row r="545" spans="1:13" s="243" customFormat="1">
      <c r="A545" s="279"/>
      <c r="B545" s="280"/>
      <c r="C545" s="281"/>
      <c r="D545" s="282"/>
      <c r="E545" s="279"/>
      <c r="F545" s="279"/>
      <c r="G545" s="280"/>
      <c r="H545" s="280"/>
      <c r="I545" s="280"/>
      <c r="J545" s="1" t="str">
        <f t="shared" si="9"/>
        <v/>
      </c>
      <c r="K545" s="236"/>
      <c r="L545" s="236"/>
      <c r="M545" s="236"/>
    </row>
    <row r="546" spans="1:13" s="243" customFormat="1">
      <c r="A546" s="279"/>
      <c r="B546" s="280"/>
      <c r="C546" s="281"/>
      <c r="D546" s="282"/>
      <c r="E546" s="279"/>
      <c r="F546" s="279"/>
      <c r="G546" s="280"/>
      <c r="H546" s="280"/>
      <c r="I546" s="280"/>
      <c r="J546" s="1" t="str">
        <f t="shared" si="9"/>
        <v/>
      </c>
      <c r="K546" s="236"/>
      <c r="L546" s="236"/>
      <c r="M546" s="236"/>
    </row>
    <row r="547" spans="1:13" s="243" customFormat="1">
      <c r="A547" s="279"/>
      <c r="B547" s="280"/>
      <c r="C547" s="281"/>
      <c r="D547" s="282"/>
      <c r="E547" s="279"/>
      <c r="F547" s="279"/>
      <c r="G547" s="280"/>
      <c r="H547" s="280"/>
      <c r="I547" s="280"/>
      <c r="J547" s="1" t="str">
        <f t="shared" si="9"/>
        <v/>
      </c>
      <c r="K547" s="236"/>
      <c r="L547" s="236"/>
      <c r="M547" s="236"/>
    </row>
    <row r="548" spans="1:13" s="243" customFormat="1">
      <c r="A548" s="279"/>
      <c r="B548" s="280"/>
      <c r="C548" s="281"/>
      <c r="D548" s="282"/>
      <c r="E548" s="279"/>
      <c r="F548" s="279"/>
      <c r="G548" s="280"/>
      <c r="H548" s="280"/>
      <c r="I548" s="280"/>
      <c r="J548" s="1" t="str">
        <f t="shared" si="9"/>
        <v/>
      </c>
      <c r="K548" s="236"/>
      <c r="L548" s="236"/>
      <c r="M548" s="236"/>
    </row>
    <row r="549" spans="1:13" s="243" customFormat="1">
      <c r="A549" s="279"/>
      <c r="B549" s="280"/>
      <c r="C549" s="281"/>
      <c r="D549" s="282"/>
      <c r="E549" s="279"/>
      <c r="F549" s="279"/>
      <c r="G549" s="280"/>
      <c r="H549" s="280"/>
      <c r="I549" s="280"/>
      <c r="J549" s="1" t="str">
        <f t="shared" si="9"/>
        <v/>
      </c>
      <c r="K549" s="236"/>
      <c r="L549" s="236"/>
      <c r="M549" s="236"/>
    </row>
    <row r="550" spans="1:13" s="243" customFormat="1">
      <c r="A550" s="279"/>
      <c r="B550" s="280"/>
      <c r="C550" s="281"/>
      <c r="D550" s="282"/>
      <c r="E550" s="279"/>
      <c r="F550" s="279"/>
      <c r="G550" s="280"/>
      <c r="H550" s="280"/>
      <c r="I550" s="280"/>
      <c r="J550" s="1" t="str">
        <f t="shared" si="9"/>
        <v/>
      </c>
      <c r="K550" s="236"/>
      <c r="L550" s="236"/>
      <c r="M550" s="236"/>
    </row>
    <row r="551" spans="1:13" s="243" customFormat="1">
      <c r="A551" s="279"/>
      <c r="B551" s="280"/>
      <c r="C551" s="281"/>
      <c r="D551" s="282"/>
      <c r="E551" s="279"/>
      <c r="F551" s="279"/>
      <c r="G551" s="280"/>
      <c r="H551" s="280"/>
      <c r="I551" s="280"/>
      <c r="J551" s="1" t="str">
        <f t="shared" si="9"/>
        <v/>
      </c>
      <c r="K551" s="236"/>
      <c r="L551" s="236"/>
      <c r="M551" s="236"/>
    </row>
    <row r="552" spans="1:13" s="243" customFormat="1">
      <c r="A552" s="279"/>
      <c r="B552" s="280"/>
      <c r="C552" s="281"/>
      <c r="D552" s="282"/>
      <c r="E552" s="279"/>
      <c r="F552" s="279"/>
      <c r="G552" s="280"/>
      <c r="H552" s="280"/>
      <c r="I552" s="280"/>
      <c r="J552" s="1" t="str">
        <f t="shared" si="9"/>
        <v/>
      </c>
      <c r="K552" s="236"/>
      <c r="L552" s="236"/>
      <c r="M552" s="236"/>
    </row>
    <row r="553" spans="1:13" s="243" customFormat="1">
      <c r="A553" s="279"/>
      <c r="B553" s="280"/>
      <c r="C553" s="281"/>
      <c r="D553" s="282"/>
      <c r="E553" s="279"/>
      <c r="F553" s="279"/>
      <c r="G553" s="280"/>
      <c r="H553" s="280"/>
      <c r="I553" s="280"/>
      <c r="J553" s="1" t="str">
        <f t="shared" si="9"/>
        <v/>
      </c>
      <c r="K553" s="236"/>
      <c r="L553" s="236"/>
      <c r="M553" s="236"/>
    </row>
    <row r="554" spans="1:13" s="243" customFormat="1">
      <c r="A554" s="279"/>
      <c r="B554" s="280"/>
      <c r="C554" s="281"/>
      <c r="D554" s="282"/>
      <c r="E554" s="279"/>
      <c r="F554" s="279"/>
      <c r="G554" s="280"/>
      <c r="H554" s="280"/>
      <c r="I554" s="280"/>
      <c r="J554" s="1" t="str">
        <f t="shared" si="9"/>
        <v/>
      </c>
      <c r="K554" s="236"/>
      <c r="L554" s="236"/>
      <c r="M554" s="236"/>
    </row>
    <row r="555" spans="1:13" s="243" customFormat="1">
      <c r="A555" s="279"/>
      <c r="B555" s="280"/>
      <c r="C555" s="281"/>
      <c r="D555" s="282"/>
      <c r="E555" s="279"/>
      <c r="F555" s="279"/>
      <c r="G555" s="280"/>
      <c r="H555" s="280"/>
      <c r="I555" s="280"/>
      <c r="J555" s="1" t="str">
        <f t="shared" si="9"/>
        <v/>
      </c>
      <c r="K555" s="236"/>
      <c r="L555" s="236"/>
      <c r="M555" s="236"/>
    </row>
    <row r="556" spans="1:13" s="243" customFormat="1">
      <c r="A556" s="279"/>
      <c r="B556" s="280"/>
      <c r="C556" s="281"/>
      <c r="D556" s="282"/>
      <c r="E556" s="279"/>
      <c r="F556" s="279"/>
      <c r="G556" s="280"/>
      <c r="H556" s="280"/>
      <c r="I556" s="280"/>
      <c r="J556" s="1" t="str">
        <f t="shared" si="9"/>
        <v/>
      </c>
      <c r="K556" s="236"/>
      <c r="L556" s="236"/>
      <c r="M556" s="236"/>
    </row>
    <row r="557" spans="1:13" s="243" customFormat="1">
      <c r="A557" s="279"/>
      <c r="B557" s="280"/>
      <c r="C557" s="281"/>
      <c r="D557" s="282"/>
      <c r="E557" s="279"/>
      <c r="F557" s="279"/>
      <c r="G557" s="280"/>
      <c r="H557" s="280"/>
      <c r="I557" s="280"/>
      <c r="J557" s="1" t="str">
        <f t="shared" si="9"/>
        <v/>
      </c>
      <c r="K557" s="236"/>
      <c r="L557" s="236"/>
      <c r="M557" s="236"/>
    </row>
    <row r="558" spans="1:13" s="243" customFormat="1">
      <c r="A558" s="279"/>
      <c r="B558" s="280"/>
      <c r="C558" s="281"/>
      <c r="D558" s="282"/>
      <c r="E558" s="279"/>
      <c r="F558" s="279"/>
      <c r="G558" s="280"/>
      <c r="H558" s="280"/>
      <c r="I558" s="280"/>
      <c r="J558" s="1" t="str">
        <f t="shared" si="9"/>
        <v/>
      </c>
      <c r="K558" s="236"/>
      <c r="L558" s="236"/>
      <c r="M558" s="236"/>
    </row>
    <row r="559" spans="1:13" s="243" customFormat="1">
      <c r="A559" s="279"/>
      <c r="B559" s="280"/>
      <c r="C559" s="281"/>
      <c r="D559" s="282"/>
      <c r="E559" s="279"/>
      <c r="F559" s="279"/>
      <c r="G559" s="280"/>
      <c r="H559" s="280"/>
      <c r="I559" s="280"/>
      <c r="J559" s="1" t="str">
        <f t="shared" si="9"/>
        <v/>
      </c>
      <c r="K559" s="236"/>
      <c r="L559" s="236"/>
      <c r="M559" s="236"/>
    </row>
    <row r="560" spans="1:13" s="243" customFormat="1">
      <c r="A560" s="279"/>
      <c r="B560" s="280"/>
      <c r="C560" s="281"/>
      <c r="D560" s="282"/>
      <c r="E560" s="279"/>
      <c r="F560" s="279"/>
      <c r="G560" s="280"/>
      <c r="H560" s="280"/>
      <c r="I560" s="280"/>
      <c r="J560" s="1" t="str">
        <f t="shared" si="9"/>
        <v/>
      </c>
      <c r="K560" s="236"/>
      <c r="L560" s="236"/>
      <c r="M560" s="236"/>
    </row>
    <row r="561" spans="1:13" s="243" customFormat="1">
      <c r="A561" s="279"/>
      <c r="B561" s="280"/>
      <c r="C561" s="281"/>
      <c r="D561" s="282"/>
      <c r="E561" s="279"/>
      <c r="F561" s="279"/>
      <c r="G561" s="280"/>
      <c r="H561" s="280"/>
      <c r="I561" s="280"/>
      <c r="J561" s="1" t="str">
        <f t="shared" si="9"/>
        <v/>
      </c>
      <c r="K561" s="236"/>
      <c r="L561" s="236"/>
      <c r="M561" s="236"/>
    </row>
    <row r="562" spans="1:13" s="243" customFormat="1">
      <c r="A562" s="279"/>
      <c r="B562" s="280"/>
      <c r="C562" s="281"/>
      <c r="D562" s="282"/>
      <c r="E562" s="279"/>
      <c r="F562" s="279"/>
      <c r="G562" s="280"/>
      <c r="H562" s="280"/>
      <c r="I562" s="280"/>
      <c r="J562" s="1" t="str">
        <f t="shared" si="9"/>
        <v/>
      </c>
      <c r="K562" s="236"/>
      <c r="L562" s="236"/>
      <c r="M562" s="236"/>
    </row>
    <row r="563" spans="1:13" s="243" customFormat="1">
      <c r="A563" s="279"/>
      <c r="B563" s="280"/>
      <c r="C563" s="281"/>
      <c r="D563" s="282"/>
      <c r="E563" s="279"/>
      <c r="F563" s="279"/>
      <c r="G563" s="280"/>
      <c r="H563" s="280"/>
      <c r="I563" s="280"/>
      <c r="J563" s="1" t="str">
        <f t="shared" si="9"/>
        <v/>
      </c>
      <c r="K563" s="236"/>
      <c r="L563" s="236"/>
      <c r="M563" s="236"/>
    </row>
    <row r="564" spans="1:13" s="243" customFormat="1">
      <c r="A564" s="279"/>
      <c r="B564" s="280"/>
      <c r="C564" s="281"/>
      <c r="D564" s="282"/>
      <c r="E564" s="279"/>
      <c r="F564" s="279"/>
      <c r="G564" s="280"/>
      <c r="H564" s="280"/>
      <c r="I564" s="280"/>
      <c r="J564" s="1" t="str">
        <f t="shared" si="9"/>
        <v/>
      </c>
      <c r="K564" s="236"/>
      <c r="L564" s="236"/>
      <c r="M564" s="236"/>
    </row>
    <row r="565" spans="1:13" s="243" customFormat="1">
      <c r="A565" s="279"/>
      <c r="B565" s="280"/>
      <c r="C565" s="281"/>
      <c r="D565" s="282"/>
      <c r="E565" s="279"/>
      <c r="F565" s="279"/>
      <c r="G565" s="280"/>
      <c r="H565" s="280"/>
      <c r="I565" s="280"/>
      <c r="J565" s="1" t="str">
        <f t="shared" si="9"/>
        <v/>
      </c>
      <c r="K565" s="236"/>
      <c r="L565" s="236"/>
      <c r="M565" s="236"/>
    </row>
    <row r="566" spans="1:13" s="243" customFormat="1">
      <c r="A566" s="279"/>
      <c r="B566" s="280"/>
      <c r="C566" s="281"/>
      <c r="D566" s="282"/>
      <c r="E566" s="279"/>
      <c r="F566" s="279"/>
      <c r="G566" s="280"/>
      <c r="H566" s="280"/>
      <c r="I566" s="280"/>
      <c r="J566" s="1" t="str">
        <f t="shared" si="9"/>
        <v/>
      </c>
      <c r="K566" s="236"/>
      <c r="L566" s="236"/>
      <c r="M566" s="236"/>
    </row>
    <row r="567" spans="1:13" s="243" customFormat="1">
      <c r="A567" s="279"/>
      <c r="B567" s="280"/>
      <c r="C567" s="281"/>
      <c r="D567" s="282"/>
      <c r="E567" s="279"/>
      <c r="F567" s="279"/>
      <c r="G567" s="280"/>
      <c r="H567" s="280"/>
      <c r="I567" s="280"/>
      <c r="J567" s="1" t="str">
        <f t="shared" si="9"/>
        <v/>
      </c>
      <c r="K567" s="236"/>
      <c r="L567" s="236"/>
      <c r="M567" s="236"/>
    </row>
    <row r="568" spans="1:13" s="243" customFormat="1">
      <c r="A568" s="279"/>
      <c r="B568" s="280"/>
      <c r="C568" s="281"/>
      <c r="D568" s="282"/>
      <c r="E568" s="279"/>
      <c r="F568" s="279"/>
      <c r="G568" s="280"/>
      <c r="H568" s="280"/>
      <c r="I568" s="280"/>
      <c r="J568" s="1" t="str">
        <f t="shared" si="9"/>
        <v/>
      </c>
      <c r="K568" s="236"/>
      <c r="L568" s="236"/>
      <c r="M568" s="236"/>
    </row>
    <row r="569" spans="1:13" s="243" customFormat="1">
      <c r="A569" s="279"/>
      <c r="B569" s="280"/>
      <c r="C569" s="281"/>
      <c r="D569" s="282"/>
      <c r="E569" s="279"/>
      <c r="F569" s="279"/>
      <c r="G569" s="280"/>
      <c r="H569" s="280"/>
      <c r="I569" s="280"/>
      <c r="J569" s="1" t="str">
        <f t="shared" si="9"/>
        <v/>
      </c>
      <c r="K569" s="236"/>
      <c r="L569" s="236"/>
      <c r="M569" s="236"/>
    </row>
    <row r="570" spans="1:13" s="243" customFormat="1">
      <c r="A570" s="279"/>
      <c r="B570" s="280"/>
      <c r="C570" s="281"/>
      <c r="D570" s="282"/>
      <c r="E570" s="279"/>
      <c r="F570" s="279"/>
      <c r="G570" s="280"/>
      <c r="H570" s="280"/>
      <c r="I570" s="280"/>
      <c r="J570" s="1" t="str">
        <f t="shared" si="9"/>
        <v/>
      </c>
      <c r="K570" s="236"/>
      <c r="L570" s="236"/>
      <c r="M570" s="236"/>
    </row>
    <row r="571" spans="1:13" s="243" customFormat="1">
      <c r="A571" s="279"/>
      <c r="B571" s="280"/>
      <c r="C571" s="281"/>
      <c r="D571" s="282"/>
      <c r="E571" s="279"/>
      <c r="F571" s="279"/>
      <c r="G571" s="280"/>
      <c r="H571" s="280"/>
      <c r="I571" s="280"/>
      <c r="J571" s="1" t="str">
        <f t="shared" si="9"/>
        <v/>
      </c>
      <c r="K571" s="236"/>
      <c r="L571" s="236"/>
      <c r="M571" s="236"/>
    </row>
    <row r="572" spans="1:13" s="243" customFormat="1">
      <c r="A572" s="279"/>
      <c r="B572" s="280"/>
      <c r="C572" s="281"/>
      <c r="D572" s="282"/>
      <c r="E572" s="279"/>
      <c r="F572" s="279"/>
      <c r="G572" s="280"/>
      <c r="H572" s="280"/>
      <c r="I572" s="280"/>
      <c r="J572" s="1" t="str">
        <f t="shared" si="9"/>
        <v/>
      </c>
      <c r="K572" s="236"/>
      <c r="L572" s="236"/>
      <c r="M572" s="236"/>
    </row>
    <row r="573" spans="1:13" s="243" customFormat="1">
      <c r="A573" s="279"/>
      <c r="B573" s="280"/>
      <c r="C573" s="281"/>
      <c r="D573" s="282"/>
      <c r="E573" s="279"/>
      <c r="F573" s="279"/>
      <c r="G573" s="280"/>
      <c r="H573" s="280"/>
      <c r="I573" s="280"/>
      <c r="J573" s="1" t="str">
        <f t="shared" si="9"/>
        <v/>
      </c>
      <c r="K573" s="236"/>
      <c r="L573" s="236"/>
      <c r="M573" s="236"/>
    </row>
    <row r="574" spans="1:13" s="243" customFormat="1">
      <c r="A574" s="279"/>
      <c r="B574" s="280"/>
      <c r="C574" s="281"/>
      <c r="D574" s="282"/>
      <c r="E574" s="279"/>
      <c r="F574" s="279"/>
      <c r="G574" s="280"/>
      <c r="H574" s="280"/>
      <c r="I574" s="280"/>
      <c r="J574" s="1" t="str">
        <f t="shared" si="9"/>
        <v/>
      </c>
      <c r="K574" s="236"/>
      <c r="L574" s="236"/>
      <c r="M574" s="236"/>
    </row>
    <row r="575" spans="1:13" s="243" customFormat="1">
      <c r="A575" s="279"/>
      <c r="B575" s="280"/>
      <c r="C575" s="281"/>
      <c r="D575" s="282"/>
      <c r="E575" s="279"/>
      <c r="F575" s="279"/>
      <c r="G575" s="280"/>
      <c r="H575" s="280"/>
      <c r="I575" s="280"/>
      <c r="J575" s="1" t="str">
        <f t="shared" si="9"/>
        <v/>
      </c>
      <c r="K575" s="236"/>
      <c r="L575" s="236"/>
      <c r="M575" s="236"/>
    </row>
    <row r="576" spans="1:13" s="243" customFormat="1">
      <c r="A576" s="279"/>
      <c r="B576" s="280"/>
      <c r="C576" s="281"/>
      <c r="D576" s="282"/>
      <c r="E576" s="279"/>
      <c r="F576" s="279"/>
      <c r="G576" s="280"/>
      <c r="H576" s="280"/>
      <c r="I576" s="280"/>
      <c r="J576" s="1" t="str">
        <f t="shared" ref="J576:J639" si="10">LEFT(F576,2)</f>
        <v/>
      </c>
      <c r="K576" s="236"/>
      <c r="L576" s="236"/>
      <c r="M576" s="236"/>
    </row>
    <row r="577" spans="1:13" s="243" customFormat="1">
      <c r="A577" s="279"/>
      <c r="B577" s="280"/>
      <c r="C577" s="281"/>
      <c r="D577" s="282"/>
      <c r="E577" s="279"/>
      <c r="F577" s="279"/>
      <c r="G577" s="280"/>
      <c r="H577" s="280"/>
      <c r="I577" s="280"/>
      <c r="J577" s="1" t="str">
        <f t="shared" si="10"/>
        <v/>
      </c>
      <c r="K577" s="236"/>
      <c r="L577" s="236"/>
      <c r="M577" s="236"/>
    </row>
    <row r="578" spans="1:13" s="243" customFormat="1">
      <c r="A578" s="279"/>
      <c r="B578" s="280"/>
      <c r="C578" s="281"/>
      <c r="D578" s="282"/>
      <c r="E578" s="279"/>
      <c r="F578" s="279"/>
      <c r="G578" s="280"/>
      <c r="H578" s="280"/>
      <c r="I578" s="280"/>
      <c r="J578" s="1" t="str">
        <f t="shared" si="10"/>
        <v/>
      </c>
      <c r="K578" s="236"/>
      <c r="L578" s="236"/>
      <c r="M578" s="236"/>
    </row>
    <row r="579" spans="1:13" s="243" customFormat="1">
      <c r="A579" s="279"/>
      <c r="B579" s="280"/>
      <c r="C579" s="281"/>
      <c r="D579" s="282"/>
      <c r="E579" s="279"/>
      <c r="F579" s="279"/>
      <c r="G579" s="280"/>
      <c r="H579" s="280"/>
      <c r="I579" s="280"/>
      <c r="J579" s="1" t="str">
        <f t="shared" si="10"/>
        <v/>
      </c>
      <c r="K579" s="236"/>
      <c r="L579" s="236"/>
      <c r="M579" s="236"/>
    </row>
    <row r="580" spans="1:13" s="243" customFormat="1">
      <c r="A580" s="279"/>
      <c r="B580" s="280"/>
      <c r="C580" s="281"/>
      <c r="D580" s="282"/>
      <c r="E580" s="279"/>
      <c r="F580" s="279"/>
      <c r="G580" s="280"/>
      <c r="H580" s="280"/>
      <c r="I580" s="280"/>
      <c r="J580" s="1" t="str">
        <f t="shared" si="10"/>
        <v/>
      </c>
      <c r="K580" s="236"/>
      <c r="L580" s="236"/>
      <c r="M580" s="236"/>
    </row>
    <row r="581" spans="1:13" s="243" customFormat="1">
      <c r="A581" s="279"/>
      <c r="B581" s="280"/>
      <c r="C581" s="281"/>
      <c r="D581" s="282"/>
      <c r="E581" s="279"/>
      <c r="F581" s="279"/>
      <c r="G581" s="280"/>
      <c r="H581" s="280"/>
      <c r="I581" s="280"/>
      <c r="J581" s="1" t="str">
        <f t="shared" si="10"/>
        <v/>
      </c>
      <c r="K581" s="236"/>
      <c r="L581" s="236"/>
      <c r="M581" s="236"/>
    </row>
    <row r="582" spans="1:13" s="243" customFormat="1">
      <c r="A582" s="279"/>
      <c r="B582" s="280"/>
      <c r="C582" s="281"/>
      <c r="D582" s="282"/>
      <c r="E582" s="279"/>
      <c r="F582" s="279"/>
      <c r="G582" s="280"/>
      <c r="H582" s="280"/>
      <c r="I582" s="280"/>
      <c r="J582" s="1" t="str">
        <f t="shared" si="10"/>
        <v/>
      </c>
      <c r="K582" s="236"/>
      <c r="L582" s="236"/>
      <c r="M582" s="236"/>
    </row>
    <row r="583" spans="1:13" s="243" customFormat="1">
      <c r="A583" s="279"/>
      <c r="B583" s="280"/>
      <c r="C583" s="281"/>
      <c r="D583" s="282"/>
      <c r="E583" s="279"/>
      <c r="F583" s="279"/>
      <c r="G583" s="280"/>
      <c r="H583" s="280"/>
      <c r="I583" s="280"/>
      <c r="J583" s="1" t="str">
        <f t="shared" si="10"/>
        <v/>
      </c>
      <c r="K583" s="236"/>
      <c r="L583" s="236"/>
      <c r="M583" s="236"/>
    </row>
    <row r="584" spans="1:13" s="243" customFormat="1">
      <c r="A584" s="279"/>
      <c r="B584" s="280"/>
      <c r="C584" s="281"/>
      <c r="D584" s="282"/>
      <c r="E584" s="279"/>
      <c r="F584" s="279"/>
      <c r="G584" s="280"/>
      <c r="H584" s="280"/>
      <c r="I584" s="280"/>
      <c r="J584" s="1" t="str">
        <f t="shared" si="10"/>
        <v/>
      </c>
      <c r="K584" s="236"/>
      <c r="L584" s="236"/>
      <c r="M584" s="236"/>
    </row>
    <row r="585" spans="1:13" s="243" customFormat="1">
      <c r="A585" s="279"/>
      <c r="B585" s="280"/>
      <c r="C585" s="281"/>
      <c r="D585" s="282"/>
      <c r="E585" s="279"/>
      <c r="F585" s="279"/>
      <c r="G585" s="280"/>
      <c r="H585" s="280"/>
      <c r="I585" s="280"/>
      <c r="J585" s="1" t="str">
        <f t="shared" si="10"/>
        <v/>
      </c>
      <c r="K585" s="236"/>
      <c r="L585" s="236"/>
      <c r="M585" s="236"/>
    </row>
    <row r="586" spans="1:13" s="243" customFormat="1">
      <c r="A586" s="279"/>
      <c r="B586" s="280"/>
      <c r="C586" s="281"/>
      <c r="D586" s="282"/>
      <c r="E586" s="279"/>
      <c r="F586" s="279"/>
      <c r="G586" s="280"/>
      <c r="H586" s="280"/>
      <c r="I586" s="280"/>
      <c r="J586" s="1" t="str">
        <f t="shared" si="10"/>
        <v/>
      </c>
      <c r="K586" s="236"/>
      <c r="L586" s="236"/>
      <c r="M586" s="236"/>
    </row>
    <row r="587" spans="1:13" s="243" customFormat="1">
      <c r="A587" s="279"/>
      <c r="B587" s="280"/>
      <c r="C587" s="281"/>
      <c r="D587" s="282"/>
      <c r="E587" s="279"/>
      <c r="F587" s="279"/>
      <c r="G587" s="280"/>
      <c r="H587" s="280"/>
      <c r="I587" s="280"/>
      <c r="J587" s="1" t="str">
        <f t="shared" si="10"/>
        <v/>
      </c>
      <c r="K587" s="236"/>
      <c r="L587" s="236"/>
      <c r="M587" s="236"/>
    </row>
    <row r="588" spans="1:13" s="243" customFormat="1">
      <c r="A588" s="279"/>
      <c r="B588" s="280"/>
      <c r="C588" s="281"/>
      <c r="D588" s="282"/>
      <c r="E588" s="279"/>
      <c r="F588" s="279"/>
      <c r="G588" s="280"/>
      <c r="H588" s="280"/>
      <c r="I588" s="280"/>
      <c r="J588" s="1" t="str">
        <f t="shared" si="10"/>
        <v/>
      </c>
      <c r="K588" s="236"/>
      <c r="L588" s="236"/>
      <c r="M588" s="236"/>
    </row>
    <row r="589" spans="1:13" s="243" customFormat="1">
      <c r="A589" s="279"/>
      <c r="B589" s="280"/>
      <c r="C589" s="281"/>
      <c r="D589" s="282"/>
      <c r="E589" s="279"/>
      <c r="F589" s="279"/>
      <c r="G589" s="280"/>
      <c r="H589" s="280"/>
      <c r="I589" s="280"/>
      <c r="J589" s="1" t="str">
        <f t="shared" si="10"/>
        <v/>
      </c>
      <c r="K589" s="236"/>
      <c r="L589" s="236"/>
      <c r="M589" s="236"/>
    </row>
    <row r="590" spans="1:13" s="243" customFormat="1">
      <c r="A590" s="279"/>
      <c r="B590" s="280"/>
      <c r="C590" s="281"/>
      <c r="D590" s="282"/>
      <c r="E590" s="279"/>
      <c r="F590" s="279"/>
      <c r="G590" s="280"/>
      <c r="H590" s="280"/>
      <c r="I590" s="280"/>
      <c r="J590" s="1" t="str">
        <f t="shared" si="10"/>
        <v/>
      </c>
      <c r="K590" s="236"/>
      <c r="L590" s="236"/>
      <c r="M590" s="236"/>
    </row>
    <row r="591" spans="1:13" s="243" customFormat="1">
      <c r="A591" s="279"/>
      <c r="B591" s="280"/>
      <c r="C591" s="281"/>
      <c r="D591" s="282"/>
      <c r="E591" s="279"/>
      <c r="F591" s="279"/>
      <c r="G591" s="280"/>
      <c r="H591" s="280"/>
      <c r="I591" s="280"/>
      <c r="J591" s="1" t="str">
        <f t="shared" si="10"/>
        <v/>
      </c>
      <c r="K591" s="236"/>
      <c r="L591" s="236"/>
      <c r="M591" s="236"/>
    </row>
    <row r="592" spans="1:13" s="243" customFormat="1">
      <c r="A592" s="279"/>
      <c r="B592" s="280"/>
      <c r="C592" s="281"/>
      <c r="D592" s="282"/>
      <c r="E592" s="279"/>
      <c r="F592" s="279"/>
      <c r="G592" s="280"/>
      <c r="H592" s="280"/>
      <c r="I592" s="280"/>
      <c r="J592" s="1" t="str">
        <f t="shared" si="10"/>
        <v/>
      </c>
      <c r="K592" s="236"/>
      <c r="L592" s="236"/>
      <c r="M592" s="236"/>
    </row>
    <row r="593" spans="1:13" s="243" customFormat="1">
      <c r="A593" s="279"/>
      <c r="B593" s="280"/>
      <c r="C593" s="281"/>
      <c r="D593" s="282"/>
      <c r="E593" s="279"/>
      <c r="F593" s="279"/>
      <c r="G593" s="280"/>
      <c r="H593" s="280"/>
      <c r="I593" s="280"/>
      <c r="J593" s="1" t="str">
        <f t="shared" si="10"/>
        <v/>
      </c>
      <c r="K593" s="236"/>
      <c r="L593" s="236"/>
      <c r="M593" s="236"/>
    </row>
    <row r="594" spans="1:13" s="243" customFormat="1">
      <c r="A594" s="279"/>
      <c r="B594" s="280"/>
      <c r="C594" s="281"/>
      <c r="D594" s="282"/>
      <c r="E594" s="279"/>
      <c r="F594" s="279"/>
      <c r="G594" s="280"/>
      <c r="H594" s="280"/>
      <c r="I594" s="280"/>
      <c r="J594" s="1" t="str">
        <f t="shared" si="10"/>
        <v/>
      </c>
      <c r="K594" s="236"/>
      <c r="L594" s="236"/>
      <c r="M594" s="236"/>
    </row>
    <row r="595" spans="1:13" s="243" customFormat="1">
      <c r="A595" s="279"/>
      <c r="B595" s="280"/>
      <c r="C595" s="281"/>
      <c r="D595" s="282"/>
      <c r="E595" s="279"/>
      <c r="F595" s="279"/>
      <c r="G595" s="280"/>
      <c r="H595" s="280"/>
      <c r="I595" s="280"/>
      <c r="J595" s="1" t="str">
        <f t="shared" si="10"/>
        <v/>
      </c>
      <c r="K595" s="236"/>
      <c r="L595" s="236"/>
      <c r="M595" s="236"/>
    </row>
    <row r="596" spans="1:13" s="243" customFormat="1">
      <c r="A596" s="279"/>
      <c r="B596" s="280"/>
      <c r="C596" s="281"/>
      <c r="D596" s="282"/>
      <c r="E596" s="279"/>
      <c r="F596" s="279"/>
      <c r="G596" s="280"/>
      <c r="H596" s="280"/>
      <c r="I596" s="280"/>
      <c r="J596" s="1" t="str">
        <f t="shared" si="10"/>
        <v/>
      </c>
      <c r="K596" s="236"/>
      <c r="L596" s="236"/>
      <c r="M596" s="236"/>
    </row>
    <row r="597" spans="1:13" s="243" customFormat="1">
      <c r="A597" s="279"/>
      <c r="B597" s="280"/>
      <c r="C597" s="281"/>
      <c r="D597" s="282"/>
      <c r="E597" s="279"/>
      <c r="F597" s="279"/>
      <c r="G597" s="280"/>
      <c r="H597" s="280"/>
      <c r="I597" s="280"/>
      <c r="J597" s="1" t="str">
        <f t="shared" si="10"/>
        <v/>
      </c>
      <c r="K597" s="236"/>
      <c r="L597" s="236"/>
      <c r="M597" s="236"/>
    </row>
    <row r="598" spans="1:13" s="243" customFormat="1">
      <c r="A598" s="279"/>
      <c r="B598" s="280"/>
      <c r="C598" s="281"/>
      <c r="D598" s="282"/>
      <c r="E598" s="279"/>
      <c r="F598" s="279"/>
      <c r="G598" s="280"/>
      <c r="H598" s="280"/>
      <c r="I598" s="280"/>
      <c r="J598" s="1" t="str">
        <f t="shared" si="10"/>
        <v/>
      </c>
      <c r="K598" s="236"/>
      <c r="L598" s="236"/>
      <c r="M598" s="236"/>
    </row>
    <row r="599" spans="1:13" s="243" customFormat="1">
      <c r="A599" s="279"/>
      <c r="B599" s="280"/>
      <c r="C599" s="281"/>
      <c r="D599" s="282"/>
      <c r="E599" s="279"/>
      <c r="F599" s="279"/>
      <c r="G599" s="280"/>
      <c r="H599" s="280"/>
      <c r="I599" s="280"/>
      <c r="J599" s="1" t="str">
        <f t="shared" si="10"/>
        <v/>
      </c>
      <c r="K599" s="236"/>
      <c r="L599" s="236"/>
      <c r="M599" s="236"/>
    </row>
    <row r="600" spans="1:13" s="243" customFormat="1">
      <c r="A600" s="279"/>
      <c r="B600" s="280"/>
      <c r="C600" s="281"/>
      <c r="D600" s="282"/>
      <c r="E600" s="279"/>
      <c r="F600" s="279"/>
      <c r="G600" s="280"/>
      <c r="H600" s="280"/>
      <c r="I600" s="280"/>
      <c r="J600" s="1" t="str">
        <f t="shared" si="10"/>
        <v/>
      </c>
      <c r="K600" s="236"/>
      <c r="L600" s="236"/>
      <c r="M600" s="236"/>
    </row>
    <row r="601" spans="1:13" s="243" customFormat="1">
      <c r="A601" s="279"/>
      <c r="B601" s="280"/>
      <c r="C601" s="281"/>
      <c r="D601" s="282"/>
      <c r="E601" s="279"/>
      <c r="F601" s="279"/>
      <c r="G601" s="280"/>
      <c r="H601" s="280"/>
      <c r="I601" s="280"/>
      <c r="J601" s="1" t="str">
        <f t="shared" si="10"/>
        <v/>
      </c>
      <c r="K601" s="236"/>
      <c r="L601" s="236"/>
      <c r="M601" s="236"/>
    </row>
    <row r="602" spans="1:13" s="243" customFormat="1">
      <c r="A602" s="279"/>
      <c r="B602" s="280"/>
      <c r="C602" s="281"/>
      <c r="D602" s="282"/>
      <c r="E602" s="279"/>
      <c r="F602" s="279"/>
      <c r="G602" s="280"/>
      <c r="H602" s="280"/>
      <c r="I602" s="280"/>
      <c r="J602" s="1" t="str">
        <f t="shared" si="10"/>
        <v/>
      </c>
      <c r="K602" s="236"/>
      <c r="L602" s="236"/>
      <c r="M602" s="236"/>
    </row>
    <row r="603" spans="1:13" s="243" customFormat="1">
      <c r="A603" s="279"/>
      <c r="B603" s="280"/>
      <c r="C603" s="281"/>
      <c r="D603" s="282"/>
      <c r="E603" s="279"/>
      <c r="F603" s="279"/>
      <c r="G603" s="280"/>
      <c r="H603" s="280"/>
      <c r="I603" s="280"/>
      <c r="J603" s="1" t="str">
        <f t="shared" si="10"/>
        <v/>
      </c>
      <c r="K603" s="236"/>
      <c r="L603" s="236"/>
      <c r="M603" s="236"/>
    </row>
    <row r="604" spans="1:13" s="243" customFormat="1">
      <c r="A604" s="279"/>
      <c r="B604" s="280"/>
      <c r="C604" s="281"/>
      <c r="D604" s="282"/>
      <c r="E604" s="279"/>
      <c r="F604" s="279"/>
      <c r="G604" s="280"/>
      <c r="H604" s="280"/>
      <c r="I604" s="280"/>
      <c r="J604" s="1" t="str">
        <f t="shared" si="10"/>
        <v/>
      </c>
      <c r="K604" s="236"/>
      <c r="L604" s="236"/>
      <c r="M604" s="236"/>
    </row>
    <row r="605" spans="1:13" s="243" customFormat="1">
      <c r="A605" s="279"/>
      <c r="B605" s="280"/>
      <c r="C605" s="281"/>
      <c r="D605" s="282"/>
      <c r="E605" s="279"/>
      <c r="F605" s="279"/>
      <c r="G605" s="280"/>
      <c r="H605" s="280"/>
      <c r="I605" s="280"/>
      <c r="J605" s="1" t="str">
        <f t="shared" si="10"/>
        <v/>
      </c>
      <c r="K605" s="236"/>
      <c r="L605" s="236"/>
      <c r="M605" s="236"/>
    </row>
    <row r="606" spans="1:13" s="243" customFormat="1">
      <c r="A606" s="279"/>
      <c r="B606" s="280"/>
      <c r="C606" s="281"/>
      <c r="D606" s="282"/>
      <c r="E606" s="279"/>
      <c r="F606" s="279"/>
      <c r="G606" s="280"/>
      <c r="H606" s="280"/>
      <c r="I606" s="280"/>
      <c r="J606" s="1" t="str">
        <f t="shared" si="10"/>
        <v/>
      </c>
      <c r="K606" s="236"/>
      <c r="L606" s="236"/>
      <c r="M606" s="236"/>
    </row>
    <row r="607" spans="1:13" s="243" customFormat="1">
      <c r="A607" s="279"/>
      <c r="B607" s="280"/>
      <c r="C607" s="281"/>
      <c r="D607" s="282"/>
      <c r="E607" s="279"/>
      <c r="F607" s="279"/>
      <c r="G607" s="280"/>
      <c r="H607" s="280"/>
      <c r="I607" s="280"/>
      <c r="J607" s="1" t="str">
        <f t="shared" si="10"/>
        <v/>
      </c>
      <c r="K607" s="236"/>
      <c r="L607" s="236"/>
      <c r="M607" s="236"/>
    </row>
    <row r="608" spans="1:13" s="243" customFormat="1">
      <c r="A608" s="279"/>
      <c r="B608" s="280"/>
      <c r="C608" s="281"/>
      <c r="D608" s="282"/>
      <c r="E608" s="279"/>
      <c r="F608" s="279"/>
      <c r="G608" s="280"/>
      <c r="H608" s="280"/>
      <c r="I608" s="280"/>
      <c r="J608" s="1" t="str">
        <f t="shared" si="10"/>
        <v/>
      </c>
      <c r="K608" s="236"/>
      <c r="L608" s="236"/>
      <c r="M608" s="236"/>
    </row>
    <row r="609" spans="1:13" s="243" customFormat="1">
      <c r="A609" s="279"/>
      <c r="B609" s="280"/>
      <c r="C609" s="281"/>
      <c r="D609" s="282"/>
      <c r="E609" s="279"/>
      <c r="F609" s="279"/>
      <c r="G609" s="280"/>
      <c r="H609" s="280"/>
      <c r="I609" s="280"/>
      <c r="J609" s="1" t="str">
        <f t="shared" si="10"/>
        <v/>
      </c>
      <c r="K609" s="236"/>
      <c r="L609" s="236"/>
      <c r="M609" s="236"/>
    </row>
    <row r="610" spans="1:13" s="243" customFormat="1">
      <c r="A610" s="279"/>
      <c r="B610" s="280"/>
      <c r="C610" s="281"/>
      <c r="D610" s="282"/>
      <c r="E610" s="279"/>
      <c r="F610" s="279"/>
      <c r="G610" s="280"/>
      <c r="H610" s="280"/>
      <c r="I610" s="280"/>
      <c r="J610" s="1" t="str">
        <f t="shared" si="10"/>
        <v/>
      </c>
      <c r="K610" s="236"/>
      <c r="L610" s="236"/>
      <c r="M610" s="236"/>
    </row>
    <row r="611" spans="1:13" s="243" customFormat="1">
      <c r="A611" s="279"/>
      <c r="B611" s="280"/>
      <c r="C611" s="281"/>
      <c r="D611" s="282"/>
      <c r="E611" s="279"/>
      <c r="F611" s="279"/>
      <c r="G611" s="280"/>
      <c r="H611" s="280"/>
      <c r="I611" s="280"/>
      <c r="J611" s="1" t="str">
        <f t="shared" si="10"/>
        <v/>
      </c>
      <c r="K611" s="236"/>
      <c r="L611" s="236"/>
      <c r="M611" s="236"/>
    </row>
    <row r="612" spans="1:13" s="243" customFormat="1">
      <c r="A612" s="279"/>
      <c r="B612" s="280"/>
      <c r="C612" s="281"/>
      <c r="D612" s="282"/>
      <c r="E612" s="279"/>
      <c r="F612" s="279"/>
      <c r="G612" s="280"/>
      <c r="H612" s="280"/>
      <c r="I612" s="280"/>
      <c r="J612" s="1" t="str">
        <f t="shared" si="10"/>
        <v/>
      </c>
      <c r="K612" s="236"/>
      <c r="L612" s="236"/>
      <c r="M612" s="236"/>
    </row>
    <row r="613" spans="1:13" s="243" customFormat="1">
      <c r="A613" s="279"/>
      <c r="B613" s="280"/>
      <c r="C613" s="281"/>
      <c r="D613" s="282"/>
      <c r="E613" s="279"/>
      <c r="F613" s="279"/>
      <c r="G613" s="280"/>
      <c r="H613" s="280"/>
      <c r="I613" s="280"/>
      <c r="J613" s="1" t="str">
        <f t="shared" si="10"/>
        <v/>
      </c>
      <c r="K613" s="236"/>
      <c r="L613" s="236"/>
      <c r="M613" s="236"/>
    </row>
    <row r="614" spans="1:13" s="243" customFormat="1">
      <c r="A614" s="279"/>
      <c r="B614" s="280"/>
      <c r="C614" s="281"/>
      <c r="D614" s="282"/>
      <c r="E614" s="279"/>
      <c r="F614" s="279"/>
      <c r="G614" s="280"/>
      <c r="H614" s="280"/>
      <c r="I614" s="280"/>
      <c r="J614" s="1" t="str">
        <f t="shared" si="10"/>
        <v/>
      </c>
      <c r="K614" s="236"/>
      <c r="L614" s="236"/>
      <c r="M614" s="236"/>
    </row>
    <row r="615" spans="1:13" s="243" customFormat="1">
      <c r="A615" s="279"/>
      <c r="B615" s="280"/>
      <c r="C615" s="281"/>
      <c r="D615" s="282"/>
      <c r="E615" s="279"/>
      <c r="F615" s="279"/>
      <c r="G615" s="280"/>
      <c r="H615" s="280"/>
      <c r="I615" s="280"/>
      <c r="J615" s="1" t="str">
        <f t="shared" si="10"/>
        <v/>
      </c>
      <c r="K615" s="236"/>
      <c r="L615" s="236"/>
      <c r="M615" s="236"/>
    </row>
    <row r="616" spans="1:13" s="243" customFormat="1">
      <c r="A616" s="279"/>
      <c r="B616" s="280"/>
      <c r="C616" s="281"/>
      <c r="D616" s="282"/>
      <c r="E616" s="279"/>
      <c r="F616" s="279"/>
      <c r="G616" s="280"/>
      <c r="H616" s="280"/>
      <c r="I616" s="280"/>
      <c r="J616" s="1" t="str">
        <f t="shared" si="10"/>
        <v/>
      </c>
      <c r="K616" s="236"/>
      <c r="L616" s="236"/>
      <c r="M616" s="236"/>
    </row>
    <row r="617" spans="1:13" s="243" customFormat="1">
      <c r="A617" s="279"/>
      <c r="B617" s="280"/>
      <c r="C617" s="281"/>
      <c r="D617" s="282"/>
      <c r="E617" s="279"/>
      <c r="F617" s="279"/>
      <c r="G617" s="280"/>
      <c r="H617" s="280"/>
      <c r="I617" s="280"/>
      <c r="J617" s="1" t="str">
        <f t="shared" si="10"/>
        <v/>
      </c>
      <c r="K617" s="236"/>
      <c r="L617" s="236"/>
      <c r="M617" s="236"/>
    </row>
    <row r="618" spans="1:13" s="243" customFormat="1">
      <c r="A618" s="279"/>
      <c r="B618" s="280"/>
      <c r="C618" s="281"/>
      <c r="D618" s="282"/>
      <c r="E618" s="279"/>
      <c r="F618" s="279"/>
      <c r="G618" s="280"/>
      <c r="H618" s="280"/>
      <c r="I618" s="280"/>
      <c r="J618" s="1" t="str">
        <f t="shared" si="10"/>
        <v/>
      </c>
      <c r="K618" s="236"/>
      <c r="L618" s="236"/>
      <c r="M618" s="236"/>
    </row>
    <row r="619" spans="1:13" s="243" customFormat="1">
      <c r="A619" s="279"/>
      <c r="B619" s="280"/>
      <c r="C619" s="281"/>
      <c r="D619" s="282"/>
      <c r="E619" s="279"/>
      <c r="F619" s="279"/>
      <c r="G619" s="280"/>
      <c r="H619" s="280"/>
      <c r="I619" s="280"/>
      <c r="J619" s="1" t="str">
        <f t="shared" si="10"/>
        <v/>
      </c>
      <c r="K619" s="236"/>
      <c r="L619" s="236"/>
      <c r="M619" s="236"/>
    </row>
    <row r="620" spans="1:13" s="243" customFormat="1">
      <c r="A620" s="279"/>
      <c r="B620" s="280"/>
      <c r="C620" s="281"/>
      <c r="D620" s="282"/>
      <c r="E620" s="279"/>
      <c r="F620" s="279"/>
      <c r="G620" s="280"/>
      <c r="H620" s="280"/>
      <c r="I620" s="280"/>
      <c r="J620" s="1" t="str">
        <f t="shared" si="10"/>
        <v/>
      </c>
      <c r="K620" s="236"/>
      <c r="L620" s="236"/>
      <c r="M620" s="236"/>
    </row>
    <row r="621" spans="1:13" s="243" customFormat="1">
      <c r="A621" s="279"/>
      <c r="B621" s="280"/>
      <c r="C621" s="281"/>
      <c r="D621" s="282"/>
      <c r="E621" s="279"/>
      <c r="F621" s="279"/>
      <c r="G621" s="280"/>
      <c r="H621" s="280"/>
      <c r="I621" s="280"/>
      <c r="J621" s="1" t="str">
        <f t="shared" si="10"/>
        <v/>
      </c>
      <c r="K621" s="236"/>
      <c r="L621" s="236"/>
      <c r="M621" s="236"/>
    </row>
    <row r="622" spans="1:13" s="243" customFormat="1">
      <c r="A622" s="279"/>
      <c r="B622" s="280"/>
      <c r="C622" s="281"/>
      <c r="D622" s="282"/>
      <c r="E622" s="279"/>
      <c r="F622" s="279"/>
      <c r="G622" s="280"/>
      <c r="H622" s="280"/>
      <c r="I622" s="280"/>
      <c r="J622" s="1" t="str">
        <f t="shared" si="10"/>
        <v/>
      </c>
      <c r="K622" s="236"/>
      <c r="L622" s="236"/>
      <c r="M622" s="236"/>
    </row>
    <row r="623" spans="1:13" s="243" customFormat="1">
      <c r="A623" s="279"/>
      <c r="B623" s="280"/>
      <c r="C623" s="281"/>
      <c r="D623" s="282"/>
      <c r="E623" s="279"/>
      <c r="F623" s="279"/>
      <c r="G623" s="280"/>
      <c r="H623" s="280"/>
      <c r="I623" s="280"/>
      <c r="J623" s="1" t="str">
        <f t="shared" si="10"/>
        <v/>
      </c>
      <c r="K623" s="236"/>
      <c r="L623" s="236"/>
      <c r="M623" s="236"/>
    </row>
    <row r="624" spans="1:13" s="243" customFormat="1">
      <c r="A624" s="279"/>
      <c r="B624" s="280"/>
      <c r="C624" s="281"/>
      <c r="D624" s="282"/>
      <c r="E624" s="279"/>
      <c r="F624" s="279"/>
      <c r="G624" s="280"/>
      <c r="H624" s="280"/>
      <c r="I624" s="280"/>
      <c r="J624" s="1" t="str">
        <f t="shared" si="10"/>
        <v/>
      </c>
      <c r="K624" s="236"/>
      <c r="L624" s="236"/>
      <c r="M624" s="236"/>
    </row>
    <row r="625" spans="1:13" s="243" customFormat="1">
      <c r="A625" s="279"/>
      <c r="B625" s="280"/>
      <c r="C625" s="281"/>
      <c r="D625" s="282"/>
      <c r="E625" s="279"/>
      <c r="F625" s="279"/>
      <c r="G625" s="280"/>
      <c r="H625" s="280"/>
      <c r="I625" s="280"/>
      <c r="J625" s="1" t="str">
        <f t="shared" si="10"/>
        <v/>
      </c>
      <c r="K625" s="236"/>
      <c r="L625" s="236"/>
      <c r="M625" s="236"/>
    </row>
    <row r="626" spans="1:13" s="243" customFormat="1">
      <c r="A626" s="279"/>
      <c r="B626" s="280"/>
      <c r="C626" s="281"/>
      <c r="D626" s="282"/>
      <c r="E626" s="279"/>
      <c r="F626" s="279"/>
      <c r="G626" s="280"/>
      <c r="H626" s="280"/>
      <c r="I626" s="280"/>
      <c r="J626" s="1" t="str">
        <f t="shared" si="10"/>
        <v/>
      </c>
      <c r="K626" s="236"/>
      <c r="L626" s="236"/>
      <c r="M626" s="236"/>
    </row>
    <row r="627" spans="1:13" s="243" customFormat="1">
      <c r="A627" s="279"/>
      <c r="B627" s="280"/>
      <c r="C627" s="281"/>
      <c r="D627" s="282"/>
      <c r="E627" s="279"/>
      <c r="F627" s="279"/>
      <c r="G627" s="280"/>
      <c r="H627" s="280"/>
      <c r="I627" s="280"/>
      <c r="J627" s="1" t="str">
        <f t="shared" si="10"/>
        <v/>
      </c>
      <c r="K627" s="236"/>
      <c r="L627" s="236"/>
      <c r="M627" s="236"/>
    </row>
    <row r="628" spans="1:13" s="243" customFormat="1">
      <c r="A628" s="279"/>
      <c r="B628" s="280"/>
      <c r="C628" s="281"/>
      <c r="D628" s="282"/>
      <c r="E628" s="279"/>
      <c r="F628" s="279"/>
      <c r="G628" s="280"/>
      <c r="H628" s="280"/>
      <c r="I628" s="280"/>
      <c r="J628" s="1" t="str">
        <f t="shared" si="10"/>
        <v/>
      </c>
      <c r="K628" s="236"/>
      <c r="L628" s="236"/>
      <c r="M628" s="236"/>
    </row>
    <row r="629" spans="1:13" s="243" customFormat="1">
      <c r="A629" s="279"/>
      <c r="B629" s="280"/>
      <c r="C629" s="281"/>
      <c r="D629" s="282"/>
      <c r="E629" s="279"/>
      <c r="F629" s="279"/>
      <c r="G629" s="280"/>
      <c r="H629" s="280"/>
      <c r="I629" s="280"/>
      <c r="J629" s="1" t="str">
        <f t="shared" si="10"/>
        <v/>
      </c>
      <c r="K629" s="236"/>
      <c r="L629" s="236"/>
      <c r="M629" s="236"/>
    </row>
    <row r="630" spans="1:13" s="243" customFormat="1">
      <c r="A630" s="279"/>
      <c r="B630" s="280"/>
      <c r="C630" s="281"/>
      <c r="D630" s="282"/>
      <c r="E630" s="279"/>
      <c r="F630" s="279"/>
      <c r="G630" s="280"/>
      <c r="H630" s="280"/>
      <c r="I630" s="280"/>
      <c r="J630" s="1" t="str">
        <f t="shared" si="10"/>
        <v/>
      </c>
      <c r="K630" s="236"/>
      <c r="L630" s="236"/>
      <c r="M630" s="236"/>
    </row>
    <row r="631" spans="1:13" s="243" customFormat="1">
      <c r="A631" s="279"/>
      <c r="B631" s="280"/>
      <c r="C631" s="281"/>
      <c r="D631" s="282"/>
      <c r="E631" s="279"/>
      <c r="F631" s="279"/>
      <c r="G631" s="280"/>
      <c r="H631" s="280"/>
      <c r="I631" s="280"/>
      <c r="J631" s="1" t="str">
        <f t="shared" si="10"/>
        <v/>
      </c>
      <c r="K631" s="236"/>
      <c r="L631" s="236"/>
      <c r="M631" s="236"/>
    </row>
    <row r="632" spans="1:13" s="243" customFormat="1">
      <c r="A632" s="279"/>
      <c r="B632" s="280"/>
      <c r="C632" s="281"/>
      <c r="D632" s="282"/>
      <c r="E632" s="279"/>
      <c r="F632" s="279"/>
      <c r="G632" s="280"/>
      <c r="H632" s="280"/>
      <c r="I632" s="280"/>
      <c r="J632" s="1" t="str">
        <f t="shared" si="10"/>
        <v/>
      </c>
      <c r="K632" s="236"/>
      <c r="L632" s="236"/>
      <c r="M632" s="236"/>
    </row>
    <row r="633" spans="1:13" s="243" customFormat="1">
      <c r="A633" s="279"/>
      <c r="B633" s="280"/>
      <c r="C633" s="281"/>
      <c r="D633" s="282"/>
      <c r="E633" s="279"/>
      <c r="F633" s="279"/>
      <c r="G633" s="280"/>
      <c r="H633" s="280"/>
      <c r="I633" s="280"/>
      <c r="J633" s="1" t="str">
        <f t="shared" si="10"/>
        <v/>
      </c>
      <c r="K633" s="236"/>
      <c r="L633" s="236"/>
      <c r="M633" s="236"/>
    </row>
    <row r="634" spans="1:13" s="243" customFormat="1">
      <c r="A634" s="279"/>
      <c r="B634" s="280"/>
      <c r="C634" s="281"/>
      <c r="D634" s="282"/>
      <c r="E634" s="279"/>
      <c r="F634" s="279"/>
      <c r="G634" s="280"/>
      <c r="H634" s="280"/>
      <c r="I634" s="280"/>
      <c r="J634" s="1" t="str">
        <f t="shared" si="10"/>
        <v/>
      </c>
      <c r="K634" s="236"/>
      <c r="L634" s="236"/>
      <c r="M634" s="236"/>
    </row>
    <row r="635" spans="1:13" s="243" customFormat="1">
      <c r="A635" s="279"/>
      <c r="B635" s="280"/>
      <c r="C635" s="281"/>
      <c r="D635" s="282"/>
      <c r="E635" s="279"/>
      <c r="F635" s="279"/>
      <c r="G635" s="280"/>
      <c r="H635" s="280"/>
      <c r="I635" s="280"/>
      <c r="J635" s="1" t="str">
        <f t="shared" si="10"/>
        <v/>
      </c>
      <c r="K635" s="236"/>
      <c r="L635" s="236"/>
      <c r="M635" s="236"/>
    </row>
    <row r="636" spans="1:13" s="243" customFormat="1">
      <c r="A636" s="279"/>
      <c r="B636" s="280"/>
      <c r="C636" s="281"/>
      <c r="D636" s="282"/>
      <c r="E636" s="279"/>
      <c r="F636" s="279"/>
      <c r="G636" s="280"/>
      <c r="H636" s="280"/>
      <c r="I636" s="280"/>
      <c r="J636" s="1" t="str">
        <f t="shared" si="10"/>
        <v/>
      </c>
      <c r="K636" s="236"/>
      <c r="L636" s="236"/>
      <c r="M636" s="236"/>
    </row>
    <row r="637" spans="1:13" s="243" customFormat="1">
      <c r="A637" s="279"/>
      <c r="B637" s="280"/>
      <c r="C637" s="281"/>
      <c r="D637" s="282"/>
      <c r="E637" s="279"/>
      <c r="F637" s="279"/>
      <c r="G637" s="280"/>
      <c r="H637" s="280"/>
      <c r="I637" s="280"/>
      <c r="J637" s="1" t="str">
        <f t="shared" si="10"/>
        <v/>
      </c>
      <c r="K637" s="236"/>
      <c r="L637" s="236"/>
      <c r="M637" s="236"/>
    </row>
    <row r="638" spans="1:13" s="243" customFormat="1">
      <c r="A638" s="279"/>
      <c r="B638" s="280"/>
      <c r="C638" s="281"/>
      <c r="D638" s="282"/>
      <c r="E638" s="279"/>
      <c r="F638" s="279"/>
      <c r="G638" s="280"/>
      <c r="H638" s="280"/>
      <c r="I638" s="280"/>
      <c r="J638" s="1" t="str">
        <f t="shared" si="10"/>
        <v/>
      </c>
      <c r="K638" s="236"/>
      <c r="L638" s="236"/>
      <c r="M638" s="236"/>
    </row>
    <row r="639" spans="1:13" s="243" customFormat="1">
      <c r="A639" s="279"/>
      <c r="B639" s="280"/>
      <c r="C639" s="281"/>
      <c r="D639" s="282"/>
      <c r="E639" s="279"/>
      <c r="F639" s="279"/>
      <c r="G639" s="280"/>
      <c r="H639" s="280"/>
      <c r="I639" s="280"/>
      <c r="J639" s="1" t="str">
        <f t="shared" si="10"/>
        <v/>
      </c>
      <c r="K639" s="236"/>
      <c r="L639" s="236"/>
      <c r="M639" s="236"/>
    </row>
    <row r="640" spans="1:13" s="243" customFormat="1">
      <c r="A640" s="279"/>
      <c r="B640" s="280"/>
      <c r="C640" s="281"/>
      <c r="D640" s="282"/>
      <c r="E640" s="279"/>
      <c r="F640" s="279"/>
      <c r="G640" s="280"/>
      <c r="H640" s="280"/>
      <c r="I640" s="280"/>
      <c r="J640" s="1" t="str">
        <f t="shared" ref="J640:J703" si="11">LEFT(F640,2)</f>
        <v/>
      </c>
      <c r="K640" s="236"/>
      <c r="L640" s="236"/>
      <c r="M640" s="236"/>
    </row>
    <row r="641" spans="1:13" s="243" customFormat="1">
      <c r="A641" s="279"/>
      <c r="B641" s="280"/>
      <c r="C641" s="281"/>
      <c r="D641" s="282"/>
      <c r="E641" s="279"/>
      <c r="F641" s="279"/>
      <c r="G641" s="280"/>
      <c r="H641" s="280"/>
      <c r="I641" s="280"/>
      <c r="J641" s="1" t="str">
        <f t="shared" si="11"/>
        <v/>
      </c>
      <c r="K641" s="236"/>
      <c r="L641" s="236"/>
      <c r="M641" s="236"/>
    </row>
    <row r="642" spans="1:13" s="243" customFormat="1">
      <c r="A642" s="279"/>
      <c r="B642" s="280"/>
      <c r="C642" s="281"/>
      <c r="D642" s="282"/>
      <c r="E642" s="279"/>
      <c r="F642" s="279"/>
      <c r="G642" s="280"/>
      <c r="H642" s="280"/>
      <c r="I642" s="280"/>
      <c r="J642" s="1" t="str">
        <f t="shared" si="11"/>
        <v/>
      </c>
      <c r="K642" s="236"/>
      <c r="L642" s="236"/>
      <c r="M642" s="236"/>
    </row>
    <row r="643" spans="1:13" s="243" customFormat="1">
      <c r="A643" s="279"/>
      <c r="B643" s="280"/>
      <c r="C643" s="281"/>
      <c r="D643" s="282"/>
      <c r="E643" s="279"/>
      <c r="F643" s="279"/>
      <c r="G643" s="280"/>
      <c r="H643" s="280"/>
      <c r="I643" s="280"/>
      <c r="J643" s="1" t="str">
        <f t="shared" si="11"/>
        <v/>
      </c>
      <c r="K643" s="236"/>
      <c r="L643" s="236"/>
      <c r="M643" s="236"/>
    </row>
    <row r="644" spans="1:13" s="243" customFormat="1">
      <c r="A644" s="279"/>
      <c r="B644" s="280"/>
      <c r="C644" s="281"/>
      <c r="D644" s="282"/>
      <c r="E644" s="279"/>
      <c r="F644" s="279"/>
      <c r="G644" s="280"/>
      <c r="H644" s="280"/>
      <c r="I644" s="280"/>
      <c r="J644" s="1" t="str">
        <f t="shared" si="11"/>
        <v/>
      </c>
      <c r="K644" s="236"/>
      <c r="L644" s="236"/>
      <c r="M644" s="236"/>
    </row>
    <row r="645" spans="1:13" s="243" customFormat="1">
      <c r="A645" s="279"/>
      <c r="B645" s="280"/>
      <c r="C645" s="281"/>
      <c r="D645" s="282"/>
      <c r="E645" s="279"/>
      <c r="F645" s="279"/>
      <c r="G645" s="280"/>
      <c r="H645" s="280"/>
      <c r="I645" s="280"/>
      <c r="J645" s="1" t="str">
        <f t="shared" si="11"/>
        <v/>
      </c>
      <c r="K645" s="236"/>
      <c r="L645" s="236"/>
      <c r="M645" s="236"/>
    </row>
    <row r="646" spans="1:13" s="243" customFormat="1">
      <c r="A646" s="279"/>
      <c r="B646" s="280"/>
      <c r="C646" s="281"/>
      <c r="D646" s="282"/>
      <c r="E646" s="279"/>
      <c r="F646" s="279"/>
      <c r="G646" s="280"/>
      <c r="H646" s="280"/>
      <c r="I646" s="280"/>
      <c r="J646" s="1" t="str">
        <f t="shared" si="11"/>
        <v/>
      </c>
      <c r="K646" s="236"/>
      <c r="L646" s="236"/>
      <c r="M646" s="236"/>
    </row>
    <row r="647" spans="1:13" s="243" customFormat="1">
      <c r="A647" s="279"/>
      <c r="B647" s="280"/>
      <c r="C647" s="281"/>
      <c r="D647" s="282"/>
      <c r="E647" s="279"/>
      <c r="F647" s="279"/>
      <c r="G647" s="280"/>
      <c r="H647" s="280"/>
      <c r="I647" s="280"/>
      <c r="J647" s="1" t="str">
        <f t="shared" si="11"/>
        <v/>
      </c>
      <c r="K647" s="236"/>
      <c r="L647" s="236"/>
      <c r="M647" s="236"/>
    </row>
    <row r="648" spans="1:13" s="243" customFormat="1">
      <c r="A648" s="279"/>
      <c r="B648" s="280"/>
      <c r="C648" s="281"/>
      <c r="D648" s="282"/>
      <c r="E648" s="279"/>
      <c r="F648" s="279"/>
      <c r="G648" s="280"/>
      <c r="H648" s="280"/>
      <c r="I648" s="280"/>
      <c r="J648" s="1" t="str">
        <f t="shared" si="11"/>
        <v/>
      </c>
      <c r="K648" s="236"/>
      <c r="L648" s="236"/>
      <c r="M648" s="236"/>
    </row>
    <row r="649" spans="1:13" s="243" customFormat="1">
      <c r="A649" s="279"/>
      <c r="B649" s="280"/>
      <c r="C649" s="281"/>
      <c r="D649" s="282"/>
      <c r="E649" s="279"/>
      <c r="F649" s="279"/>
      <c r="G649" s="280"/>
      <c r="H649" s="280"/>
      <c r="I649" s="280"/>
      <c r="J649" s="1" t="str">
        <f t="shared" si="11"/>
        <v/>
      </c>
      <c r="K649" s="236"/>
      <c r="L649" s="236"/>
      <c r="M649" s="236"/>
    </row>
    <row r="650" spans="1:13" s="243" customFormat="1">
      <c r="A650" s="279"/>
      <c r="B650" s="280"/>
      <c r="C650" s="281"/>
      <c r="D650" s="282"/>
      <c r="E650" s="279"/>
      <c r="F650" s="279"/>
      <c r="G650" s="280"/>
      <c r="H650" s="280"/>
      <c r="I650" s="280"/>
      <c r="J650" s="1" t="str">
        <f t="shared" si="11"/>
        <v/>
      </c>
      <c r="K650" s="236"/>
      <c r="L650" s="236"/>
      <c r="M650" s="236"/>
    </row>
    <row r="651" spans="1:13" s="243" customFormat="1">
      <c r="A651" s="279"/>
      <c r="B651" s="280"/>
      <c r="C651" s="281"/>
      <c r="D651" s="282"/>
      <c r="E651" s="279"/>
      <c r="F651" s="279"/>
      <c r="G651" s="280"/>
      <c r="H651" s="280"/>
      <c r="I651" s="280"/>
      <c r="J651" s="1" t="str">
        <f t="shared" si="11"/>
        <v/>
      </c>
      <c r="K651" s="236"/>
      <c r="L651" s="236"/>
      <c r="M651" s="236"/>
    </row>
    <row r="652" spans="1:13" s="243" customFormat="1">
      <c r="A652" s="279"/>
      <c r="B652" s="280"/>
      <c r="C652" s="281"/>
      <c r="D652" s="282"/>
      <c r="E652" s="279"/>
      <c r="F652" s="279"/>
      <c r="G652" s="280"/>
      <c r="H652" s="280"/>
      <c r="I652" s="280"/>
      <c r="J652" s="1" t="str">
        <f t="shared" si="11"/>
        <v/>
      </c>
      <c r="K652" s="236"/>
      <c r="L652" s="236"/>
      <c r="M652" s="236"/>
    </row>
    <row r="653" spans="1:13" s="243" customFormat="1">
      <c r="A653" s="279"/>
      <c r="B653" s="280"/>
      <c r="C653" s="281"/>
      <c r="D653" s="282"/>
      <c r="E653" s="279"/>
      <c r="F653" s="279"/>
      <c r="G653" s="280"/>
      <c r="H653" s="280"/>
      <c r="I653" s="280"/>
      <c r="J653" s="1" t="str">
        <f t="shared" si="11"/>
        <v/>
      </c>
      <c r="K653" s="236"/>
      <c r="L653" s="236"/>
      <c r="M653" s="236"/>
    </row>
    <row r="654" spans="1:13" s="243" customFormat="1">
      <c r="A654" s="279"/>
      <c r="B654" s="280"/>
      <c r="C654" s="281"/>
      <c r="D654" s="282"/>
      <c r="E654" s="279"/>
      <c r="F654" s="279"/>
      <c r="G654" s="280"/>
      <c r="H654" s="280"/>
      <c r="I654" s="280"/>
      <c r="J654" s="1" t="str">
        <f t="shared" si="11"/>
        <v/>
      </c>
      <c r="K654" s="236"/>
      <c r="L654" s="236"/>
      <c r="M654" s="236"/>
    </row>
    <row r="655" spans="1:13" s="243" customFormat="1">
      <c r="A655" s="279"/>
      <c r="B655" s="280"/>
      <c r="C655" s="281"/>
      <c r="D655" s="282"/>
      <c r="E655" s="279"/>
      <c r="F655" s="279"/>
      <c r="G655" s="280"/>
      <c r="H655" s="280"/>
      <c r="I655" s="280"/>
      <c r="J655" s="1" t="str">
        <f t="shared" si="11"/>
        <v/>
      </c>
      <c r="K655" s="236"/>
      <c r="L655" s="236"/>
      <c r="M655" s="236"/>
    </row>
    <row r="656" spans="1:13" s="243" customFormat="1">
      <c r="A656" s="279"/>
      <c r="B656" s="280"/>
      <c r="C656" s="281"/>
      <c r="D656" s="282"/>
      <c r="E656" s="279"/>
      <c r="F656" s="279"/>
      <c r="G656" s="280"/>
      <c r="H656" s="280"/>
      <c r="I656" s="280"/>
      <c r="J656" s="1" t="str">
        <f t="shared" si="11"/>
        <v/>
      </c>
      <c r="K656" s="236"/>
      <c r="L656" s="236"/>
      <c r="M656" s="236"/>
    </row>
    <row r="657" spans="1:13" s="243" customFormat="1">
      <c r="A657" s="279"/>
      <c r="B657" s="280"/>
      <c r="C657" s="281"/>
      <c r="D657" s="282"/>
      <c r="E657" s="279"/>
      <c r="F657" s="279"/>
      <c r="G657" s="280"/>
      <c r="H657" s="280"/>
      <c r="I657" s="280"/>
      <c r="J657" s="1" t="str">
        <f t="shared" si="11"/>
        <v/>
      </c>
      <c r="K657" s="236"/>
      <c r="L657" s="236"/>
      <c r="M657" s="236"/>
    </row>
    <row r="658" spans="1:13" s="243" customFormat="1">
      <c r="A658" s="279"/>
      <c r="B658" s="280"/>
      <c r="C658" s="281"/>
      <c r="D658" s="282"/>
      <c r="E658" s="279"/>
      <c r="F658" s="279"/>
      <c r="G658" s="280"/>
      <c r="H658" s="280"/>
      <c r="I658" s="280"/>
      <c r="J658" s="1" t="str">
        <f t="shared" si="11"/>
        <v/>
      </c>
      <c r="K658" s="236"/>
      <c r="L658" s="236"/>
      <c r="M658" s="236"/>
    </row>
    <row r="659" spans="1:13" s="243" customFormat="1">
      <c r="A659" s="279"/>
      <c r="B659" s="280"/>
      <c r="C659" s="281"/>
      <c r="D659" s="282"/>
      <c r="E659" s="279"/>
      <c r="F659" s="279"/>
      <c r="G659" s="280"/>
      <c r="H659" s="280"/>
      <c r="I659" s="280"/>
      <c r="J659" s="1" t="str">
        <f t="shared" si="11"/>
        <v/>
      </c>
      <c r="K659" s="236"/>
      <c r="L659" s="236"/>
      <c r="M659" s="236"/>
    </row>
    <row r="660" spans="1:13" s="243" customFormat="1">
      <c r="A660" s="279"/>
      <c r="B660" s="280"/>
      <c r="C660" s="281"/>
      <c r="D660" s="282"/>
      <c r="E660" s="279"/>
      <c r="F660" s="279"/>
      <c r="G660" s="280"/>
      <c r="H660" s="280"/>
      <c r="I660" s="280"/>
      <c r="J660" s="1" t="str">
        <f t="shared" si="11"/>
        <v/>
      </c>
      <c r="K660" s="236"/>
      <c r="L660" s="236"/>
      <c r="M660" s="236"/>
    </row>
    <row r="661" spans="1:13" s="243" customFormat="1">
      <c r="A661" s="279"/>
      <c r="B661" s="280"/>
      <c r="C661" s="281"/>
      <c r="D661" s="282"/>
      <c r="E661" s="279"/>
      <c r="F661" s="279"/>
      <c r="G661" s="280"/>
      <c r="H661" s="280"/>
      <c r="I661" s="280"/>
      <c r="J661" s="1" t="str">
        <f t="shared" si="11"/>
        <v/>
      </c>
      <c r="K661" s="236"/>
      <c r="L661" s="236"/>
      <c r="M661" s="236"/>
    </row>
    <row r="662" spans="1:13" s="243" customFormat="1">
      <c r="A662" s="279"/>
      <c r="B662" s="280"/>
      <c r="C662" s="281"/>
      <c r="D662" s="282"/>
      <c r="E662" s="279"/>
      <c r="F662" s="279"/>
      <c r="G662" s="280"/>
      <c r="H662" s="280"/>
      <c r="I662" s="280"/>
      <c r="J662" s="1" t="str">
        <f t="shared" si="11"/>
        <v/>
      </c>
      <c r="K662" s="236"/>
      <c r="L662" s="236"/>
      <c r="M662" s="236"/>
    </row>
    <row r="663" spans="1:13" s="243" customFormat="1">
      <c r="A663" s="279"/>
      <c r="B663" s="280"/>
      <c r="C663" s="281"/>
      <c r="D663" s="282"/>
      <c r="E663" s="279"/>
      <c r="F663" s="279"/>
      <c r="G663" s="280"/>
      <c r="H663" s="280"/>
      <c r="I663" s="280"/>
      <c r="J663" s="1" t="str">
        <f t="shared" si="11"/>
        <v/>
      </c>
      <c r="K663" s="236"/>
      <c r="L663" s="236"/>
      <c r="M663" s="236"/>
    </row>
    <row r="664" spans="1:13" s="243" customFormat="1">
      <c r="A664" s="279"/>
      <c r="B664" s="280"/>
      <c r="C664" s="281"/>
      <c r="D664" s="282"/>
      <c r="E664" s="279"/>
      <c r="F664" s="279"/>
      <c r="G664" s="280"/>
      <c r="H664" s="280"/>
      <c r="I664" s="280"/>
      <c r="J664" s="1" t="str">
        <f t="shared" si="11"/>
        <v/>
      </c>
      <c r="K664" s="236"/>
      <c r="L664" s="236"/>
      <c r="M664" s="236"/>
    </row>
    <row r="665" spans="1:13" s="243" customFormat="1">
      <c r="A665" s="279"/>
      <c r="B665" s="280"/>
      <c r="C665" s="281"/>
      <c r="D665" s="282"/>
      <c r="E665" s="279"/>
      <c r="F665" s="279"/>
      <c r="G665" s="280"/>
      <c r="H665" s="280"/>
      <c r="I665" s="280"/>
      <c r="J665" s="1" t="str">
        <f t="shared" si="11"/>
        <v/>
      </c>
      <c r="K665" s="236"/>
      <c r="L665" s="236"/>
      <c r="M665" s="236"/>
    </row>
    <row r="666" spans="1:13" s="243" customFormat="1">
      <c r="A666" s="279"/>
      <c r="B666" s="280"/>
      <c r="C666" s="281"/>
      <c r="D666" s="282"/>
      <c r="E666" s="279"/>
      <c r="F666" s="279"/>
      <c r="G666" s="280"/>
      <c r="H666" s="280"/>
      <c r="I666" s="280"/>
      <c r="J666" s="1" t="str">
        <f t="shared" si="11"/>
        <v/>
      </c>
      <c r="K666" s="236"/>
      <c r="L666" s="236"/>
      <c r="M666" s="236"/>
    </row>
    <row r="667" spans="1:13" s="243" customFormat="1">
      <c r="A667" s="279"/>
      <c r="B667" s="280"/>
      <c r="C667" s="281"/>
      <c r="D667" s="282"/>
      <c r="E667" s="279"/>
      <c r="F667" s="279"/>
      <c r="G667" s="280"/>
      <c r="H667" s="280"/>
      <c r="I667" s="280"/>
      <c r="J667" s="1" t="str">
        <f t="shared" si="11"/>
        <v/>
      </c>
      <c r="K667" s="236"/>
      <c r="L667" s="236"/>
      <c r="M667" s="236"/>
    </row>
    <row r="668" spans="1:13" s="243" customFormat="1">
      <c r="A668" s="279"/>
      <c r="B668" s="280"/>
      <c r="C668" s="281"/>
      <c r="D668" s="282"/>
      <c r="E668" s="279"/>
      <c r="F668" s="279"/>
      <c r="G668" s="280"/>
      <c r="H668" s="280"/>
      <c r="I668" s="280"/>
      <c r="J668" s="1" t="str">
        <f t="shared" si="11"/>
        <v/>
      </c>
      <c r="K668" s="236"/>
      <c r="L668" s="236"/>
      <c r="M668" s="236"/>
    </row>
    <row r="669" spans="1:13" s="243" customFormat="1">
      <c r="A669" s="279"/>
      <c r="B669" s="280"/>
      <c r="C669" s="281"/>
      <c r="D669" s="282"/>
      <c r="E669" s="279"/>
      <c r="F669" s="279"/>
      <c r="G669" s="280"/>
      <c r="H669" s="280"/>
      <c r="I669" s="280"/>
      <c r="J669" s="1" t="str">
        <f t="shared" si="11"/>
        <v/>
      </c>
      <c r="K669" s="236"/>
      <c r="L669" s="236"/>
      <c r="M669" s="236"/>
    </row>
    <row r="670" spans="1:13" s="243" customFormat="1">
      <c r="A670" s="279"/>
      <c r="B670" s="280"/>
      <c r="C670" s="281"/>
      <c r="D670" s="282"/>
      <c r="E670" s="279"/>
      <c r="F670" s="279"/>
      <c r="G670" s="280"/>
      <c r="H670" s="280"/>
      <c r="I670" s="280"/>
      <c r="J670" s="1" t="str">
        <f t="shared" si="11"/>
        <v/>
      </c>
      <c r="K670" s="236"/>
      <c r="L670" s="236"/>
      <c r="M670" s="236"/>
    </row>
    <row r="671" spans="1:13" s="243" customFormat="1">
      <c r="A671" s="279"/>
      <c r="B671" s="280"/>
      <c r="C671" s="281"/>
      <c r="D671" s="282"/>
      <c r="E671" s="279"/>
      <c r="F671" s="279"/>
      <c r="G671" s="280"/>
      <c r="H671" s="280"/>
      <c r="I671" s="280"/>
      <c r="J671" s="1" t="str">
        <f t="shared" si="11"/>
        <v/>
      </c>
      <c r="K671" s="236"/>
      <c r="L671" s="236"/>
      <c r="M671" s="236"/>
    </row>
    <row r="672" spans="1:13" s="243" customFormat="1">
      <c r="A672" s="279"/>
      <c r="B672" s="280"/>
      <c r="C672" s="281"/>
      <c r="D672" s="282"/>
      <c r="E672" s="279"/>
      <c r="F672" s="279"/>
      <c r="G672" s="280"/>
      <c r="H672" s="280"/>
      <c r="I672" s="280"/>
      <c r="J672" s="1" t="str">
        <f t="shared" si="11"/>
        <v/>
      </c>
      <c r="K672" s="236"/>
      <c r="L672" s="236"/>
      <c r="M672" s="236"/>
    </row>
    <row r="673" spans="1:13" s="243" customFormat="1">
      <c r="A673" s="279"/>
      <c r="B673" s="280"/>
      <c r="C673" s="281"/>
      <c r="D673" s="282"/>
      <c r="E673" s="279"/>
      <c r="F673" s="279"/>
      <c r="G673" s="280"/>
      <c r="H673" s="280"/>
      <c r="I673" s="280"/>
      <c r="J673" s="1" t="str">
        <f t="shared" si="11"/>
        <v/>
      </c>
      <c r="K673" s="236"/>
      <c r="L673" s="236"/>
      <c r="M673" s="236"/>
    </row>
    <row r="674" spans="1:13" s="243" customFormat="1">
      <c r="A674" s="279"/>
      <c r="B674" s="280"/>
      <c r="C674" s="281"/>
      <c r="D674" s="282"/>
      <c r="E674" s="279"/>
      <c r="F674" s="279"/>
      <c r="G674" s="280"/>
      <c r="H674" s="280"/>
      <c r="I674" s="280"/>
      <c r="J674" s="1" t="str">
        <f t="shared" si="11"/>
        <v/>
      </c>
      <c r="K674" s="236"/>
      <c r="L674" s="236"/>
      <c r="M674" s="236"/>
    </row>
    <row r="675" spans="1:13" s="243" customFormat="1">
      <c r="A675" s="279"/>
      <c r="B675" s="280"/>
      <c r="C675" s="281"/>
      <c r="D675" s="282"/>
      <c r="E675" s="279"/>
      <c r="F675" s="279"/>
      <c r="G675" s="280"/>
      <c r="H675" s="280"/>
      <c r="I675" s="280"/>
      <c r="J675" s="1" t="str">
        <f t="shared" si="11"/>
        <v/>
      </c>
      <c r="K675" s="236"/>
      <c r="L675" s="236"/>
      <c r="M675" s="236"/>
    </row>
    <row r="676" spans="1:13" s="243" customFormat="1">
      <c r="A676" s="279"/>
      <c r="B676" s="280"/>
      <c r="C676" s="281"/>
      <c r="D676" s="282"/>
      <c r="E676" s="279"/>
      <c r="F676" s="279"/>
      <c r="G676" s="280"/>
      <c r="H676" s="280"/>
      <c r="I676" s="280"/>
      <c r="J676" s="1" t="str">
        <f t="shared" si="11"/>
        <v/>
      </c>
      <c r="K676" s="236"/>
      <c r="L676" s="236"/>
      <c r="M676" s="236"/>
    </row>
    <row r="677" spans="1:13" s="243" customFormat="1">
      <c r="A677" s="279"/>
      <c r="B677" s="280"/>
      <c r="C677" s="281"/>
      <c r="D677" s="282"/>
      <c r="E677" s="279"/>
      <c r="F677" s="279"/>
      <c r="G677" s="280"/>
      <c r="H677" s="280"/>
      <c r="I677" s="280"/>
      <c r="J677" s="1" t="str">
        <f t="shared" si="11"/>
        <v/>
      </c>
      <c r="K677" s="236"/>
      <c r="L677" s="236"/>
      <c r="M677" s="236"/>
    </row>
    <row r="678" spans="1:13" s="243" customFormat="1">
      <c r="A678" s="279"/>
      <c r="B678" s="280"/>
      <c r="C678" s="281"/>
      <c r="D678" s="282"/>
      <c r="E678" s="279"/>
      <c r="F678" s="279"/>
      <c r="G678" s="280"/>
      <c r="H678" s="280"/>
      <c r="I678" s="280"/>
      <c r="J678" s="1" t="str">
        <f t="shared" si="11"/>
        <v/>
      </c>
      <c r="K678" s="236"/>
      <c r="L678" s="236"/>
      <c r="M678" s="236"/>
    </row>
    <row r="679" spans="1:13" s="243" customFormat="1">
      <c r="A679" s="279"/>
      <c r="B679" s="280"/>
      <c r="C679" s="281"/>
      <c r="D679" s="282"/>
      <c r="E679" s="279"/>
      <c r="F679" s="279"/>
      <c r="G679" s="280"/>
      <c r="H679" s="280"/>
      <c r="I679" s="280"/>
      <c r="J679" s="1" t="str">
        <f t="shared" si="11"/>
        <v/>
      </c>
      <c r="K679" s="236"/>
      <c r="L679" s="236"/>
      <c r="M679" s="236"/>
    </row>
    <row r="680" spans="1:13" s="243" customFormat="1">
      <c r="A680" s="279"/>
      <c r="B680" s="280"/>
      <c r="C680" s="281"/>
      <c r="D680" s="282"/>
      <c r="E680" s="279"/>
      <c r="F680" s="279"/>
      <c r="G680" s="280"/>
      <c r="H680" s="280"/>
      <c r="I680" s="280"/>
      <c r="J680" s="1" t="str">
        <f t="shared" si="11"/>
        <v/>
      </c>
      <c r="K680" s="236"/>
      <c r="L680" s="236"/>
      <c r="M680" s="236"/>
    </row>
    <row r="681" spans="1:13" s="243" customFormat="1">
      <c r="A681" s="279"/>
      <c r="B681" s="280"/>
      <c r="C681" s="281"/>
      <c r="D681" s="282"/>
      <c r="E681" s="279"/>
      <c r="F681" s="279"/>
      <c r="G681" s="280"/>
      <c r="H681" s="280"/>
      <c r="I681" s="280"/>
      <c r="J681" s="1" t="str">
        <f t="shared" si="11"/>
        <v/>
      </c>
      <c r="K681" s="236"/>
      <c r="L681" s="236"/>
      <c r="M681" s="236"/>
    </row>
    <row r="682" spans="1:13" s="243" customFormat="1">
      <c r="A682" s="279"/>
      <c r="B682" s="280"/>
      <c r="C682" s="281"/>
      <c r="D682" s="282"/>
      <c r="E682" s="279"/>
      <c r="F682" s="279"/>
      <c r="G682" s="280"/>
      <c r="H682" s="280"/>
      <c r="I682" s="280"/>
      <c r="J682" s="1" t="str">
        <f t="shared" si="11"/>
        <v/>
      </c>
      <c r="K682" s="236"/>
      <c r="L682" s="236"/>
      <c r="M682" s="236"/>
    </row>
    <row r="683" spans="1:13" s="243" customFormat="1">
      <c r="A683" s="279"/>
      <c r="B683" s="280"/>
      <c r="C683" s="281"/>
      <c r="D683" s="282"/>
      <c r="E683" s="279"/>
      <c r="F683" s="279"/>
      <c r="G683" s="280"/>
      <c r="H683" s="280"/>
      <c r="I683" s="280"/>
      <c r="J683" s="1" t="str">
        <f t="shared" si="11"/>
        <v/>
      </c>
      <c r="K683" s="236"/>
      <c r="L683" s="236"/>
      <c r="M683" s="236"/>
    </row>
    <row r="684" spans="1:13" s="243" customFormat="1">
      <c r="A684" s="279"/>
      <c r="B684" s="280"/>
      <c r="C684" s="281"/>
      <c r="D684" s="282"/>
      <c r="E684" s="279"/>
      <c r="F684" s="279"/>
      <c r="G684" s="280"/>
      <c r="H684" s="280"/>
      <c r="I684" s="280"/>
      <c r="J684" s="1" t="str">
        <f t="shared" si="11"/>
        <v/>
      </c>
      <c r="K684" s="236"/>
      <c r="L684" s="236"/>
      <c r="M684" s="236"/>
    </row>
    <row r="685" spans="1:13" s="243" customFormat="1">
      <c r="A685" s="279"/>
      <c r="B685" s="280"/>
      <c r="C685" s="281"/>
      <c r="D685" s="282"/>
      <c r="E685" s="279"/>
      <c r="F685" s="279"/>
      <c r="G685" s="280"/>
      <c r="H685" s="280"/>
      <c r="I685" s="280"/>
      <c r="J685" s="1" t="str">
        <f t="shared" si="11"/>
        <v/>
      </c>
      <c r="K685" s="236"/>
      <c r="L685" s="236"/>
      <c r="M685" s="236"/>
    </row>
    <row r="686" spans="1:13" s="243" customFormat="1">
      <c r="A686" s="279"/>
      <c r="B686" s="280"/>
      <c r="C686" s="281"/>
      <c r="D686" s="282"/>
      <c r="E686" s="279"/>
      <c r="F686" s="279"/>
      <c r="G686" s="280"/>
      <c r="H686" s="280"/>
      <c r="I686" s="280"/>
      <c r="J686" s="1" t="str">
        <f t="shared" si="11"/>
        <v/>
      </c>
      <c r="K686" s="236"/>
      <c r="L686" s="236"/>
      <c r="M686" s="236"/>
    </row>
    <row r="687" spans="1:13" s="243" customFormat="1">
      <c r="A687" s="279"/>
      <c r="B687" s="280"/>
      <c r="C687" s="281"/>
      <c r="D687" s="282"/>
      <c r="E687" s="279"/>
      <c r="F687" s="279"/>
      <c r="G687" s="280"/>
      <c r="H687" s="280"/>
      <c r="I687" s="280"/>
      <c r="J687" s="1" t="str">
        <f t="shared" si="11"/>
        <v/>
      </c>
      <c r="K687" s="236"/>
      <c r="L687" s="236"/>
      <c r="M687" s="236"/>
    </row>
    <row r="688" spans="1:13" s="243" customFormat="1">
      <c r="A688" s="279"/>
      <c r="B688" s="280"/>
      <c r="C688" s="281"/>
      <c r="D688" s="282"/>
      <c r="E688" s="279"/>
      <c r="F688" s="279"/>
      <c r="G688" s="280"/>
      <c r="H688" s="280"/>
      <c r="I688" s="280"/>
      <c r="J688" s="1" t="str">
        <f t="shared" si="11"/>
        <v/>
      </c>
      <c r="K688" s="236"/>
      <c r="L688" s="236"/>
      <c r="M688" s="236"/>
    </row>
    <row r="689" spans="1:13" s="243" customFormat="1">
      <c r="A689" s="279"/>
      <c r="B689" s="280"/>
      <c r="C689" s="281"/>
      <c r="D689" s="282"/>
      <c r="E689" s="279"/>
      <c r="F689" s="279"/>
      <c r="G689" s="280"/>
      <c r="H689" s="280"/>
      <c r="I689" s="280"/>
      <c r="J689" s="1" t="str">
        <f t="shared" si="11"/>
        <v/>
      </c>
      <c r="K689" s="236"/>
      <c r="L689" s="236"/>
      <c r="M689" s="236"/>
    </row>
    <row r="690" spans="1:13" s="243" customFormat="1">
      <c r="A690" s="279"/>
      <c r="B690" s="280"/>
      <c r="C690" s="281"/>
      <c r="D690" s="282"/>
      <c r="E690" s="279"/>
      <c r="F690" s="279"/>
      <c r="G690" s="280"/>
      <c r="H690" s="280"/>
      <c r="I690" s="280"/>
      <c r="J690" s="1" t="str">
        <f t="shared" si="11"/>
        <v/>
      </c>
      <c r="K690" s="236"/>
      <c r="L690" s="236"/>
      <c r="M690" s="236"/>
    </row>
    <row r="691" spans="1:13" s="243" customFormat="1">
      <c r="A691" s="279"/>
      <c r="B691" s="280"/>
      <c r="C691" s="281"/>
      <c r="D691" s="282"/>
      <c r="E691" s="279"/>
      <c r="F691" s="279"/>
      <c r="G691" s="280"/>
      <c r="H691" s="280"/>
      <c r="I691" s="280"/>
      <c r="J691" s="1" t="str">
        <f t="shared" si="11"/>
        <v/>
      </c>
      <c r="K691" s="236"/>
      <c r="L691" s="236"/>
      <c r="M691" s="236"/>
    </row>
    <row r="692" spans="1:13" s="243" customFormat="1">
      <c r="A692" s="279"/>
      <c r="B692" s="280"/>
      <c r="C692" s="281"/>
      <c r="D692" s="282"/>
      <c r="E692" s="279"/>
      <c r="F692" s="279"/>
      <c r="G692" s="280"/>
      <c r="H692" s="280"/>
      <c r="I692" s="280"/>
      <c r="J692" s="1" t="str">
        <f t="shared" si="11"/>
        <v/>
      </c>
      <c r="K692" s="236"/>
      <c r="L692" s="236"/>
      <c r="M692" s="236"/>
    </row>
    <row r="693" spans="1:13" s="243" customFormat="1">
      <c r="A693" s="279"/>
      <c r="B693" s="280"/>
      <c r="C693" s="281"/>
      <c r="D693" s="282"/>
      <c r="E693" s="279"/>
      <c r="F693" s="279"/>
      <c r="G693" s="280"/>
      <c r="H693" s="280"/>
      <c r="I693" s="280"/>
      <c r="J693" s="1" t="str">
        <f t="shared" si="11"/>
        <v/>
      </c>
      <c r="K693" s="236"/>
      <c r="L693" s="236"/>
      <c r="M693" s="236"/>
    </row>
    <row r="694" spans="1:13" s="243" customFormat="1">
      <c r="A694" s="279"/>
      <c r="B694" s="280"/>
      <c r="C694" s="281"/>
      <c r="D694" s="282"/>
      <c r="E694" s="279"/>
      <c r="F694" s="279"/>
      <c r="G694" s="280"/>
      <c r="H694" s="280"/>
      <c r="I694" s="280"/>
      <c r="J694" s="1" t="str">
        <f t="shared" si="11"/>
        <v/>
      </c>
      <c r="K694" s="236"/>
      <c r="L694" s="236"/>
      <c r="M694" s="236"/>
    </row>
    <row r="695" spans="1:13" s="243" customFormat="1">
      <c r="A695" s="279"/>
      <c r="B695" s="280"/>
      <c r="C695" s="281"/>
      <c r="D695" s="282"/>
      <c r="E695" s="279"/>
      <c r="F695" s="279"/>
      <c r="G695" s="280"/>
      <c r="H695" s="280"/>
      <c r="I695" s="280"/>
      <c r="J695" s="1" t="str">
        <f t="shared" si="11"/>
        <v/>
      </c>
      <c r="K695" s="236"/>
      <c r="L695" s="236"/>
      <c r="M695" s="236"/>
    </row>
    <row r="696" spans="1:13" s="243" customFormat="1">
      <c r="A696" s="279"/>
      <c r="B696" s="280"/>
      <c r="C696" s="281"/>
      <c r="D696" s="282"/>
      <c r="E696" s="279"/>
      <c r="F696" s="279"/>
      <c r="G696" s="280"/>
      <c r="H696" s="280"/>
      <c r="I696" s="280"/>
      <c r="J696" s="1" t="str">
        <f t="shared" si="11"/>
        <v/>
      </c>
      <c r="K696" s="236"/>
      <c r="L696" s="236"/>
      <c r="M696" s="236"/>
    </row>
    <row r="697" spans="1:13" s="243" customFormat="1">
      <c r="A697" s="279"/>
      <c r="B697" s="280"/>
      <c r="C697" s="281"/>
      <c r="D697" s="282"/>
      <c r="E697" s="279"/>
      <c r="F697" s="279"/>
      <c r="G697" s="280"/>
      <c r="H697" s="280"/>
      <c r="I697" s="280"/>
      <c r="J697" s="1" t="str">
        <f t="shared" si="11"/>
        <v/>
      </c>
      <c r="K697" s="236"/>
      <c r="L697" s="236"/>
      <c r="M697" s="236"/>
    </row>
    <row r="698" spans="1:13" s="243" customFormat="1">
      <c r="A698" s="279"/>
      <c r="B698" s="280"/>
      <c r="C698" s="281"/>
      <c r="D698" s="282"/>
      <c r="E698" s="279"/>
      <c r="F698" s="279"/>
      <c r="G698" s="280"/>
      <c r="H698" s="280"/>
      <c r="I698" s="280"/>
      <c r="J698" s="1" t="str">
        <f t="shared" si="11"/>
        <v/>
      </c>
      <c r="K698" s="236"/>
      <c r="L698" s="236"/>
      <c r="M698" s="236"/>
    </row>
    <row r="699" spans="1:13" s="243" customFormat="1">
      <c r="A699" s="279"/>
      <c r="B699" s="280"/>
      <c r="C699" s="281"/>
      <c r="D699" s="282"/>
      <c r="E699" s="279"/>
      <c r="F699" s="279"/>
      <c r="G699" s="280"/>
      <c r="H699" s="280"/>
      <c r="I699" s="280"/>
      <c r="J699" s="1" t="str">
        <f t="shared" si="11"/>
        <v/>
      </c>
      <c r="K699" s="236"/>
      <c r="L699" s="236"/>
      <c r="M699" s="236"/>
    </row>
    <row r="700" spans="1:13" s="243" customFormat="1">
      <c r="A700" s="279"/>
      <c r="B700" s="280"/>
      <c r="C700" s="281"/>
      <c r="D700" s="282"/>
      <c r="E700" s="279"/>
      <c r="F700" s="279"/>
      <c r="G700" s="280"/>
      <c r="H700" s="280"/>
      <c r="I700" s="280"/>
      <c r="J700" s="1" t="str">
        <f t="shared" si="11"/>
        <v/>
      </c>
      <c r="K700" s="236"/>
      <c r="L700" s="236"/>
      <c r="M700" s="236"/>
    </row>
    <row r="701" spans="1:13" s="243" customFormat="1">
      <c r="A701" s="279"/>
      <c r="B701" s="280"/>
      <c r="C701" s="281"/>
      <c r="D701" s="282"/>
      <c r="E701" s="279"/>
      <c r="F701" s="279"/>
      <c r="G701" s="280"/>
      <c r="H701" s="280"/>
      <c r="I701" s="280"/>
      <c r="J701" s="1" t="str">
        <f t="shared" si="11"/>
        <v/>
      </c>
      <c r="K701" s="236"/>
      <c r="L701" s="236"/>
      <c r="M701" s="236"/>
    </row>
    <row r="702" spans="1:13" s="243" customFormat="1">
      <c r="A702" s="279"/>
      <c r="B702" s="280"/>
      <c r="C702" s="281"/>
      <c r="D702" s="282"/>
      <c r="E702" s="279"/>
      <c r="F702" s="279"/>
      <c r="G702" s="280"/>
      <c r="H702" s="280"/>
      <c r="I702" s="280"/>
      <c r="J702" s="1" t="str">
        <f t="shared" si="11"/>
        <v/>
      </c>
      <c r="K702" s="236"/>
      <c r="L702" s="236"/>
      <c r="M702" s="236"/>
    </row>
    <row r="703" spans="1:13" s="243" customFormat="1">
      <c r="A703" s="279"/>
      <c r="B703" s="280"/>
      <c r="C703" s="281"/>
      <c r="D703" s="282"/>
      <c r="E703" s="279"/>
      <c r="F703" s="279"/>
      <c r="G703" s="280"/>
      <c r="H703" s="280"/>
      <c r="I703" s="280"/>
      <c r="J703" s="1" t="str">
        <f t="shared" si="11"/>
        <v/>
      </c>
      <c r="K703" s="236"/>
      <c r="L703" s="236"/>
      <c r="M703" s="236"/>
    </row>
    <row r="704" spans="1:13" s="243" customFormat="1">
      <c r="A704" s="279"/>
      <c r="B704" s="280"/>
      <c r="C704" s="281"/>
      <c r="D704" s="282"/>
      <c r="E704" s="279"/>
      <c r="F704" s="279"/>
      <c r="G704" s="280"/>
      <c r="H704" s="280"/>
      <c r="I704" s="280"/>
      <c r="J704" s="1" t="str">
        <f t="shared" ref="J704:J767" si="12">LEFT(F704,2)</f>
        <v/>
      </c>
      <c r="K704" s="236"/>
      <c r="L704" s="236"/>
      <c r="M704" s="236"/>
    </row>
    <row r="705" spans="1:13" s="243" customFormat="1">
      <c r="A705" s="279"/>
      <c r="B705" s="280"/>
      <c r="C705" s="281"/>
      <c r="D705" s="282"/>
      <c r="E705" s="279"/>
      <c r="F705" s="279"/>
      <c r="G705" s="280"/>
      <c r="H705" s="280"/>
      <c r="I705" s="280"/>
      <c r="J705" s="1" t="str">
        <f t="shared" si="12"/>
        <v/>
      </c>
      <c r="K705" s="236"/>
      <c r="L705" s="236"/>
      <c r="M705" s="236"/>
    </row>
    <row r="706" spans="1:13" s="243" customFormat="1">
      <c r="A706" s="279"/>
      <c r="B706" s="280"/>
      <c r="C706" s="281"/>
      <c r="D706" s="282"/>
      <c r="E706" s="279"/>
      <c r="F706" s="279"/>
      <c r="G706" s="280"/>
      <c r="H706" s="280"/>
      <c r="I706" s="280"/>
      <c r="J706" s="1" t="str">
        <f t="shared" si="12"/>
        <v/>
      </c>
      <c r="K706" s="236"/>
      <c r="L706" s="236"/>
      <c r="M706" s="236"/>
    </row>
    <row r="707" spans="1:13" s="243" customFormat="1">
      <c r="A707" s="279"/>
      <c r="B707" s="280"/>
      <c r="C707" s="281"/>
      <c r="D707" s="282"/>
      <c r="E707" s="279"/>
      <c r="F707" s="279"/>
      <c r="G707" s="280"/>
      <c r="H707" s="280"/>
      <c r="I707" s="280"/>
      <c r="J707" s="1" t="str">
        <f t="shared" si="12"/>
        <v/>
      </c>
      <c r="K707" s="236"/>
      <c r="L707" s="236"/>
      <c r="M707" s="236"/>
    </row>
    <row r="708" spans="1:13" s="243" customFormat="1">
      <c r="A708" s="279"/>
      <c r="B708" s="280"/>
      <c r="C708" s="281"/>
      <c r="D708" s="282"/>
      <c r="E708" s="279"/>
      <c r="F708" s="279"/>
      <c r="G708" s="280"/>
      <c r="H708" s="280"/>
      <c r="I708" s="280"/>
      <c r="J708" s="1" t="str">
        <f t="shared" si="12"/>
        <v/>
      </c>
      <c r="K708" s="236"/>
      <c r="L708" s="236"/>
      <c r="M708" s="236"/>
    </row>
    <row r="709" spans="1:13" s="243" customFormat="1">
      <c r="A709" s="279"/>
      <c r="B709" s="280"/>
      <c r="C709" s="281"/>
      <c r="D709" s="282"/>
      <c r="E709" s="279"/>
      <c r="F709" s="279"/>
      <c r="G709" s="280"/>
      <c r="H709" s="280"/>
      <c r="I709" s="280"/>
      <c r="J709" s="1" t="str">
        <f t="shared" si="12"/>
        <v/>
      </c>
      <c r="K709" s="236"/>
      <c r="L709" s="236"/>
      <c r="M709" s="236"/>
    </row>
    <row r="710" spans="1:13" s="243" customFormat="1">
      <c r="A710" s="279"/>
      <c r="B710" s="280"/>
      <c r="C710" s="281"/>
      <c r="D710" s="282"/>
      <c r="E710" s="279"/>
      <c r="F710" s="279"/>
      <c r="G710" s="280"/>
      <c r="H710" s="280"/>
      <c r="I710" s="280"/>
      <c r="J710" s="1" t="str">
        <f t="shared" si="12"/>
        <v/>
      </c>
      <c r="K710" s="236"/>
      <c r="L710" s="236"/>
      <c r="M710" s="236"/>
    </row>
    <row r="711" spans="1:13" s="243" customFormat="1">
      <c r="A711" s="279"/>
      <c r="B711" s="280"/>
      <c r="C711" s="281"/>
      <c r="D711" s="282"/>
      <c r="E711" s="279"/>
      <c r="F711" s="279"/>
      <c r="G711" s="280"/>
      <c r="H711" s="280"/>
      <c r="I711" s="280"/>
      <c r="J711" s="1" t="str">
        <f t="shared" si="12"/>
        <v/>
      </c>
      <c r="K711" s="236"/>
      <c r="L711" s="236"/>
      <c r="M711" s="236"/>
    </row>
    <row r="712" spans="1:13" s="243" customFormat="1">
      <c r="A712" s="279"/>
      <c r="B712" s="280"/>
      <c r="C712" s="281"/>
      <c r="D712" s="282"/>
      <c r="E712" s="279"/>
      <c r="F712" s="279"/>
      <c r="G712" s="280"/>
      <c r="H712" s="280"/>
      <c r="I712" s="280"/>
      <c r="J712" s="1" t="str">
        <f t="shared" si="12"/>
        <v/>
      </c>
      <c r="K712" s="236"/>
      <c r="L712" s="236"/>
      <c r="M712" s="236"/>
    </row>
    <row r="713" spans="1:13" s="243" customFormat="1">
      <c r="A713" s="279"/>
      <c r="B713" s="280"/>
      <c r="C713" s="281"/>
      <c r="D713" s="282"/>
      <c r="E713" s="279"/>
      <c r="F713" s="279"/>
      <c r="G713" s="280"/>
      <c r="H713" s="280"/>
      <c r="I713" s="280"/>
      <c r="J713" s="1" t="str">
        <f t="shared" si="12"/>
        <v/>
      </c>
      <c r="K713" s="236"/>
      <c r="L713" s="236"/>
      <c r="M713" s="236"/>
    </row>
    <row r="714" spans="1:13" s="243" customFormat="1">
      <c r="A714" s="279"/>
      <c r="B714" s="280"/>
      <c r="C714" s="281"/>
      <c r="D714" s="282"/>
      <c r="E714" s="279"/>
      <c r="F714" s="279"/>
      <c r="G714" s="280"/>
      <c r="H714" s="280"/>
      <c r="I714" s="280"/>
      <c r="J714" s="1" t="str">
        <f t="shared" si="12"/>
        <v/>
      </c>
      <c r="K714" s="236"/>
      <c r="L714" s="236"/>
      <c r="M714" s="236"/>
    </row>
    <row r="715" spans="1:13" s="243" customFormat="1">
      <c r="A715" s="279"/>
      <c r="B715" s="280"/>
      <c r="C715" s="281"/>
      <c r="D715" s="282"/>
      <c r="E715" s="279"/>
      <c r="F715" s="279"/>
      <c r="G715" s="280"/>
      <c r="H715" s="280"/>
      <c r="I715" s="280"/>
      <c r="J715" s="1" t="str">
        <f t="shared" si="12"/>
        <v/>
      </c>
      <c r="K715" s="236"/>
      <c r="L715" s="236"/>
      <c r="M715" s="236"/>
    </row>
    <row r="716" spans="1:13" s="243" customFormat="1">
      <c r="A716" s="279"/>
      <c r="B716" s="280"/>
      <c r="C716" s="281"/>
      <c r="D716" s="282"/>
      <c r="E716" s="279"/>
      <c r="F716" s="279"/>
      <c r="G716" s="280"/>
      <c r="H716" s="280"/>
      <c r="I716" s="280"/>
      <c r="J716" s="1" t="str">
        <f t="shared" si="12"/>
        <v/>
      </c>
      <c r="K716" s="236"/>
      <c r="L716" s="236"/>
      <c r="M716" s="236"/>
    </row>
    <row r="717" spans="1:13" s="243" customFormat="1">
      <c r="A717" s="279"/>
      <c r="B717" s="280"/>
      <c r="C717" s="281"/>
      <c r="D717" s="282"/>
      <c r="E717" s="279"/>
      <c r="F717" s="279"/>
      <c r="G717" s="280"/>
      <c r="H717" s="280"/>
      <c r="I717" s="280"/>
      <c r="J717" s="1" t="str">
        <f t="shared" si="12"/>
        <v/>
      </c>
      <c r="K717" s="236"/>
      <c r="L717" s="236"/>
      <c r="M717" s="236"/>
    </row>
    <row r="718" spans="1:13" s="243" customFormat="1">
      <c r="A718" s="279"/>
      <c r="B718" s="280"/>
      <c r="C718" s="281"/>
      <c r="D718" s="282"/>
      <c r="E718" s="279"/>
      <c r="F718" s="279"/>
      <c r="G718" s="280"/>
      <c r="H718" s="280"/>
      <c r="I718" s="280"/>
      <c r="J718" s="1" t="str">
        <f t="shared" si="12"/>
        <v/>
      </c>
      <c r="K718" s="236"/>
      <c r="L718" s="236"/>
      <c r="M718" s="236"/>
    </row>
    <row r="719" spans="1:13" s="243" customFormat="1">
      <c r="A719" s="279"/>
      <c r="B719" s="280"/>
      <c r="C719" s="281"/>
      <c r="D719" s="282"/>
      <c r="E719" s="279"/>
      <c r="F719" s="279"/>
      <c r="G719" s="280"/>
      <c r="H719" s="280"/>
      <c r="I719" s="280"/>
      <c r="J719" s="1" t="str">
        <f t="shared" si="12"/>
        <v/>
      </c>
      <c r="K719" s="236"/>
      <c r="L719" s="236"/>
      <c r="M719" s="236"/>
    </row>
    <row r="720" spans="1:13" s="243" customFormat="1">
      <c r="A720" s="279"/>
      <c r="B720" s="280"/>
      <c r="C720" s="281"/>
      <c r="D720" s="282"/>
      <c r="E720" s="279"/>
      <c r="F720" s="279"/>
      <c r="G720" s="280"/>
      <c r="H720" s="280"/>
      <c r="I720" s="280"/>
      <c r="J720" s="1" t="str">
        <f t="shared" si="12"/>
        <v/>
      </c>
      <c r="K720" s="236"/>
      <c r="L720" s="236"/>
      <c r="M720" s="236"/>
    </row>
    <row r="721" spans="1:13" s="243" customFormat="1">
      <c r="A721" s="279"/>
      <c r="B721" s="280"/>
      <c r="C721" s="281"/>
      <c r="D721" s="282"/>
      <c r="E721" s="279"/>
      <c r="F721" s="279"/>
      <c r="G721" s="280"/>
      <c r="H721" s="280"/>
      <c r="I721" s="280"/>
      <c r="J721" s="1" t="str">
        <f t="shared" si="12"/>
        <v/>
      </c>
      <c r="K721" s="236"/>
      <c r="L721" s="236"/>
      <c r="M721" s="236"/>
    </row>
    <row r="722" spans="1:13" s="243" customFormat="1">
      <c r="A722" s="279"/>
      <c r="B722" s="280"/>
      <c r="C722" s="281"/>
      <c r="D722" s="282"/>
      <c r="E722" s="279"/>
      <c r="F722" s="279"/>
      <c r="G722" s="280"/>
      <c r="H722" s="280"/>
      <c r="I722" s="280"/>
      <c r="J722" s="1" t="str">
        <f t="shared" si="12"/>
        <v/>
      </c>
      <c r="K722" s="236"/>
      <c r="L722" s="236"/>
      <c r="M722" s="236"/>
    </row>
    <row r="723" spans="1:13" s="243" customFormat="1">
      <c r="A723" s="279"/>
      <c r="B723" s="280"/>
      <c r="C723" s="281"/>
      <c r="D723" s="282"/>
      <c r="E723" s="279"/>
      <c r="F723" s="279"/>
      <c r="G723" s="280"/>
      <c r="H723" s="280"/>
      <c r="I723" s="280"/>
      <c r="J723" s="1" t="str">
        <f t="shared" si="12"/>
        <v/>
      </c>
      <c r="K723" s="236"/>
      <c r="L723" s="236"/>
      <c r="M723" s="236"/>
    </row>
    <row r="724" spans="1:13" s="243" customFormat="1">
      <c r="A724" s="279"/>
      <c r="B724" s="280"/>
      <c r="C724" s="281"/>
      <c r="D724" s="282"/>
      <c r="E724" s="279"/>
      <c r="F724" s="279"/>
      <c r="G724" s="280"/>
      <c r="H724" s="280"/>
      <c r="I724" s="280"/>
      <c r="J724" s="1" t="str">
        <f t="shared" si="12"/>
        <v/>
      </c>
      <c r="K724" s="236"/>
      <c r="L724" s="236"/>
      <c r="M724" s="236"/>
    </row>
    <row r="725" spans="1:13" s="243" customFormat="1">
      <c r="A725" s="279"/>
      <c r="B725" s="280"/>
      <c r="C725" s="281"/>
      <c r="D725" s="282"/>
      <c r="E725" s="279"/>
      <c r="F725" s="279"/>
      <c r="G725" s="280"/>
      <c r="H725" s="280"/>
      <c r="I725" s="280"/>
      <c r="J725" s="1" t="str">
        <f t="shared" si="12"/>
        <v/>
      </c>
      <c r="K725" s="236"/>
      <c r="L725" s="236"/>
      <c r="M725" s="236"/>
    </row>
    <row r="726" spans="1:13" s="243" customFormat="1">
      <c r="A726" s="279"/>
      <c r="B726" s="280"/>
      <c r="C726" s="281"/>
      <c r="D726" s="282"/>
      <c r="E726" s="279"/>
      <c r="F726" s="279"/>
      <c r="G726" s="280"/>
      <c r="H726" s="280"/>
      <c r="I726" s="280"/>
      <c r="J726" s="1" t="str">
        <f t="shared" si="12"/>
        <v/>
      </c>
      <c r="K726" s="236"/>
      <c r="L726" s="236"/>
      <c r="M726" s="236"/>
    </row>
    <row r="727" spans="1:13" s="243" customFormat="1">
      <c r="A727" s="279"/>
      <c r="B727" s="280"/>
      <c r="C727" s="281"/>
      <c r="D727" s="282"/>
      <c r="E727" s="279"/>
      <c r="F727" s="279"/>
      <c r="G727" s="280"/>
      <c r="H727" s="280"/>
      <c r="I727" s="280"/>
      <c r="J727" s="1" t="str">
        <f t="shared" si="12"/>
        <v/>
      </c>
      <c r="K727" s="236"/>
      <c r="L727" s="236"/>
      <c r="M727" s="236"/>
    </row>
    <row r="728" spans="1:13" s="243" customFormat="1">
      <c r="A728" s="279"/>
      <c r="B728" s="280"/>
      <c r="C728" s="281"/>
      <c r="D728" s="282"/>
      <c r="E728" s="279"/>
      <c r="F728" s="279"/>
      <c r="G728" s="280"/>
      <c r="H728" s="280"/>
      <c r="I728" s="280"/>
      <c r="J728" s="1" t="str">
        <f t="shared" si="12"/>
        <v/>
      </c>
      <c r="K728" s="236"/>
      <c r="L728" s="236"/>
      <c r="M728" s="236"/>
    </row>
    <row r="729" spans="1:13" s="243" customFormat="1">
      <c r="A729" s="279"/>
      <c r="B729" s="280"/>
      <c r="C729" s="281"/>
      <c r="D729" s="282"/>
      <c r="E729" s="279"/>
      <c r="F729" s="279"/>
      <c r="G729" s="280"/>
      <c r="H729" s="280"/>
      <c r="I729" s="280"/>
      <c r="J729" s="1" t="str">
        <f t="shared" si="12"/>
        <v/>
      </c>
      <c r="K729" s="236"/>
      <c r="L729" s="236"/>
      <c r="M729" s="236"/>
    </row>
    <row r="730" spans="1:13" s="243" customFormat="1">
      <c r="A730" s="279"/>
      <c r="B730" s="280"/>
      <c r="C730" s="281"/>
      <c r="D730" s="282"/>
      <c r="E730" s="279"/>
      <c r="F730" s="279"/>
      <c r="G730" s="280"/>
      <c r="H730" s="280"/>
      <c r="I730" s="280"/>
      <c r="J730" s="1" t="str">
        <f t="shared" si="12"/>
        <v/>
      </c>
      <c r="K730" s="236"/>
      <c r="L730" s="236"/>
      <c r="M730" s="236"/>
    </row>
    <row r="731" spans="1:13" s="243" customFormat="1">
      <c r="A731" s="279"/>
      <c r="B731" s="280"/>
      <c r="C731" s="281"/>
      <c r="D731" s="282"/>
      <c r="E731" s="279"/>
      <c r="F731" s="279"/>
      <c r="G731" s="280"/>
      <c r="H731" s="280"/>
      <c r="I731" s="280"/>
      <c r="J731" s="1" t="str">
        <f t="shared" si="12"/>
        <v/>
      </c>
      <c r="K731" s="236"/>
      <c r="L731" s="236"/>
      <c r="M731" s="236"/>
    </row>
    <row r="732" spans="1:13" s="243" customFormat="1">
      <c r="A732" s="279"/>
      <c r="B732" s="280"/>
      <c r="C732" s="281"/>
      <c r="D732" s="282"/>
      <c r="E732" s="279"/>
      <c r="F732" s="279"/>
      <c r="G732" s="280"/>
      <c r="H732" s="280"/>
      <c r="I732" s="280"/>
      <c r="J732" s="1" t="str">
        <f t="shared" si="12"/>
        <v/>
      </c>
      <c r="K732" s="236"/>
      <c r="L732" s="236"/>
      <c r="M732" s="236"/>
    </row>
    <row r="733" spans="1:13" s="243" customFormat="1">
      <c r="A733" s="279"/>
      <c r="B733" s="280"/>
      <c r="C733" s="281"/>
      <c r="D733" s="282"/>
      <c r="E733" s="279"/>
      <c r="F733" s="279"/>
      <c r="G733" s="280"/>
      <c r="H733" s="280"/>
      <c r="I733" s="280"/>
      <c r="J733" s="1" t="str">
        <f t="shared" si="12"/>
        <v/>
      </c>
      <c r="K733" s="236"/>
      <c r="L733" s="236"/>
      <c r="M733" s="236"/>
    </row>
    <row r="734" spans="1:13" s="243" customFormat="1">
      <c r="A734" s="279"/>
      <c r="B734" s="280"/>
      <c r="C734" s="281"/>
      <c r="D734" s="282"/>
      <c r="E734" s="279"/>
      <c r="F734" s="279"/>
      <c r="G734" s="280"/>
      <c r="H734" s="280"/>
      <c r="I734" s="280"/>
      <c r="J734" s="1" t="str">
        <f t="shared" si="12"/>
        <v/>
      </c>
      <c r="K734" s="236"/>
      <c r="L734" s="236"/>
      <c r="M734" s="236"/>
    </row>
    <row r="735" spans="1:13" s="243" customFormat="1">
      <c r="A735" s="279"/>
      <c r="B735" s="280"/>
      <c r="C735" s="281"/>
      <c r="D735" s="282"/>
      <c r="E735" s="279"/>
      <c r="F735" s="279"/>
      <c r="G735" s="280"/>
      <c r="H735" s="280"/>
      <c r="I735" s="280"/>
      <c r="J735" s="1" t="str">
        <f t="shared" si="12"/>
        <v/>
      </c>
      <c r="K735" s="236"/>
      <c r="L735" s="236"/>
      <c r="M735" s="236"/>
    </row>
    <row r="736" spans="1:13" s="243" customFormat="1">
      <c r="A736" s="279"/>
      <c r="B736" s="280"/>
      <c r="C736" s="281"/>
      <c r="D736" s="282"/>
      <c r="E736" s="279"/>
      <c r="F736" s="279"/>
      <c r="G736" s="280"/>
      <c r="H736" s="280"/>
      <c r="I736" s="280"/>
      <c r="J736" s="1" t="str">
        <f t="shared" si="12"/>
        <v/>
      </c>
      <c r="K736" s="236"/>
      <c r="L736" s="236"/>
      <c r="M736" s="236"/>
    </row>
    <row r="737" spans="1:13" s="243" customFormat="1">
      <c r="A737" s="279"/>
      <c r="B737" s="280"/>
      <c r="C737" s="281"/>
      <c r="D737" s="282"/>
      <c r="E737" s="279"/>
      <c r="F737" s="279"/>
      <c r="G737" s="280"/>
      <c r="H737" s="280"/>
      <c r="I737" s="280"/>
      <c r="J737" s="1" t="str">
        <f t="shared" si="12"/>
        <v/>
      </c>
      <c r="K737" s="236"/>
      <c r="L737" s="236"/>
      <c r="M737" s="236"/>
    </row>
    <row r="738" spans="1:13" s="243" customFormat="1">
      <c r="A738" s="279"/>
      <c r="B738" s="280"/>
      <c r="C738" s="281"/>
      <c r="D738" s="282"/>
      <c r="E738" s="279"/>
      <c r="F738" s="279"/>
      <c r="G738" s="280"/>
      <c r="H738" s="280"/>
      <c r="I738" s="280"/>
      <c r="J738" s="1" t="str">
        <f t="shared" si="12"/>
        <v/>
      </c>
      <c r="K738" s="236"/>
      <c r="L738" s="236"/>
      <c r="M738" s="236"/>
    </row>
    <row r="739" spans="1:13" s="243" customFormat="1">
      <c r="A739" s="279"/>
      <c r="B739" s="280"/>
      <c r="C739" s="281"/>
      <c r="D739" s="282"/>
      <c r="E739" s="279"/>
      <c r="F739" s="279"/>
      <c r="G739" s="280"/>
      <c r="H739" s="280"/>
      <c r="I739" s="280"/>
      <c r="J739" s="1" t="str">
        <f t="shared" si="12"/>
        <v/>
      </c>
      <c r="K739" s="236"/>
      <c r="L739" s="236"/>
      <c r="M739" s="236"/>
    </row>
    <row r="740" spans="1:13" s="243" customFormat="1">
      <c r="A740" s="279"/>
      <c r="B740" s="280"/>
      <c r="C740" s="281"/>
      <c r="D740" s="282"/>
      <c r="E740" s="279"/>
      <c r="F740" s="279"/>
      <c r="G740" s="280"/>
      <c r="H740" s="280"/>
      <c r="I740" s="280"/>
      <c r="J740" s="1" t="str">
        <f t="shared" si="12"/>
        <v/>
      </c>
      <c r="K740" s="236"/>
      <c r="L740" s="236"/>
      <c r="M740" s="236"/>
    </row>
    <row r="741" spans="1:13" s="243" customFormat="1">
      <c r="A741" s="279"/>
      <c r="B741" s="280"/>
      <c r="C741" s="281"/>
      <c r="D741" s="282"/>
      <c r="E741" s="279"/>
      <c r="F741" s="279"/>
      <c r="G741" s="280"/>
      <c r="H741" s="280"/>
      <c r="I741" s="280"/>
      <c r="J741" s="1" t="str">
        <f t="shared" si="12"/>
        <v/>
      </c>
      <c r="K741" s="236"/>
      <c r="L741" s="236"/>
      <c r="M741" s="236"/>
    </row>
    <row r="742" spans="1:13" s="243" customFormat="1">
      <c r="A742" s="279"/>
      <c r="B742" s="280"/>
      <c r="C742" s="281"/>
      <c r="D742" s="282"/>
      <c r="E742" s="279"/>
      <c r="F742" s="279"/>
      <c r="G742" s="280"/>
      <c r="H742" s="280"/>
      <c r="I742" s="280"/>
      <c r="J742" s="1" t="str">
        <f t="shared" si="12"/>
        <v/>
      </c>
      <c r="K742" s="236"/>
      <c r="L742" s="236"/>
      <c r="M742" s="236"/>
    </row>
    <row r="743" spans="1:13" s="243" customFormat="1">
      <c r="A743" s="279"/>
      <c r="B743" s="280"/>
      <c r="C743" s="281"/>
      <c r="D743" s="282"/>
      <c r="E743" s="279"/>
      <c r="F743" s="279"/>
      <c r="G743" s="280"/>
      <c r="H743" s="280"/>
      <c r="I743" s="280"/>
      <c r="J743" s="1" t="str">
        <f t="shared" si="12"/>
        <v/>
      </c>
      <c r="K743" s="236"/>
      <c r="L743" s="236"/>
      <c r="M743" s="236"/>
    </row>
    <row r="744" spans="1:13" s="243" customFormat="1">
      <c r="A744" s="279"/>
      <c r="B744" s="280"/>
      <c r="C744" s="281"/>
      <c r="D744" s="282"/>
      <c r="E744" s="279"/>
      <c r="F744" s="279"/>
      <c r="G744" s="280"/>
      <c r="H744" s="280"/>
      <c r="I744" s="280"/>
      <c r="J744" s="1" t="str">
        <f t="shared" si="12"/>
        <v/>
      </c>
      <c r="K744" s="236"/>
      <c r="L744" s="236"/>
      <c r="M744" s="236"/>
    </row>
    <row r="745" spans="1:13" s="243" customFormat="1">
      <c r="A745" s="279"/>
      <c r="B745" s="280"/>
      <c r="C745" s="281"/>
      <c r="D745" s="282"/>
      <c r="E745" s="279"/>
      <c r="F745" s="279"/>
      <c r="G745" s="280"/>
      <c r="H745" s="280"/>
      <c r="I745" s="280"/>
      <c r="J745" s="1" t="str">
        <f t="shared" si="12"/>
        <v/>
      </c>
      <c r="K745" s="236"/>
      <c r="L745" s="236"/>
      <c r="M745" s="236"/>
    </row>
    <row r="746" spans="1:13" s="243" customFormat="1">
      <c r="A746" s="279"/>
      <c r="B746" s="280"/>
      <c r="C746" s="281"/>
      <c r="D746" s="282"/>
      <c r="E746" s="279"/>
      <c r="F746" s="279"/>
      <c r="G746" s="280"/>
      <c r="H746" s="280"/>
      <c r="I746" s="280"/>
      <c r="J746" s="1" t="str">
        <f t="shared" si="12"/>
        <v/>
      </c>
      <c r="K746" s="236"/>
      <c r="L746" s="236"/>
      <c r="M746" s="236"/>
    </row>
    <row r="747" spans="1:13" s="243" customFormat="1">
      <c r="A747" s="279"/>
      <c r="B747" s="280"/>
      <c r="C747" s="281"/>
      <c r="D747" s="282"/>
      <c r="E747" s="279"/>
      <c r="F747" s="279"/>
      <c r="G747" s="280"/>
      <c r="H747" s="280"/>
      <c r="I747" s="280"/>
      <c r="J747" s="1" t="str">
        <f t="shared" si="12"/>
        <v/>
      </c>
      <c r="K747" s="236"/>
      <c r="L747" s="236"/>
      <c r="M747" s="236"/>
    </row>
    <row r="748" spans="1:13" s="243" customFormat="1">
      <c r="A748" s="279"/>
      <c r="B748" s="280"/>
      <c r="C748" s="281"/>
      <c r="D748" s="282"/>
      <c r="E748" s="279"/>
      <c r="F748" s="279"/>
      <c r="G748" s="280"/>
      <c r="H748" s="280"/>
      <c r="I748" s="280"/>
      <c r="J748" s="1" t="str">
        <f t="shared" si="12"/>
        <v/>
      </c>
      <c r="K748" s="236"/>
      <c r="L748" s="236"/>
      <c r="M748" s="236"/>
    </row>
    <row r="749" spans="1:13" s="243" customFormat="1">
      <c r="A749" s="279"/>
      <c r="B749" s="280"/>
      <c r="C749" s="281"/>
      <c r="D749" s="282"/>
      <c r="E749" s="279"/>
      <c r="F749" s="279"/>
      <c r="G749" s="280"/>
      <c r="H749" s="280"/>
      <c r="I749" s="280"/>
      <c r="J749" s="1" t="str">
        <f t="shared" si="12"/>
        <v/>
      </c>
      <c r="K749" s="236"/>
      <c r="L749" s="236"/>
      <c r="M749" s="236"/>
    </row>
    <row r="750" spans="1:13" s="243" customFormat="1">
      <c r="A750" s="279"/>
      <c r="B750" s="280"/>
      <c r="C750" s="281"/>
      <c r="D750" s="282"/>
      <c r="E750" s="279"/>
      <c r="F750" s="279"/>
      <c r="G750" s="280"/>
      <c r="H750" s="280"/>
      <c r="I750" s="280"/>
      <c r="J750" s="1" t="str">
        <f t="shared" si="12"/>
        <v/>
      </c>
      <c r="K750" s="236"/>
      <c r="L750" s="236"/>
      <c r="M750" s="236"/>
    </row>
    <row r="751" spans="1:13" s="243" customFormat="1">
      <c r="A751" s="279"/>
      <c r="B751" s="280"/>
      <c r="C751" s="281"/>
      <c r="D751" s="282"/>
      <c r="E751" s="279"/>
      <c r="F751" s="279"/>
      <c r="G751" s="280"/>
      <c r="H751" s="280"/>
      <c r="I751" s="280"/>
      <c r="J751" s="1" t="str">
        <f t="shared" si="12"/>
        <v/>
      </c>
      <c r="K751" s="236"/>
      <c r="L751" s="236"/>
      <c r="M751" s="236"/>
    </row>
    <row r="752" spans="1:13" s="243" customFormat="1">
      <c r="A752" s="279"/>
      <c r="B752" s="280"/>
      <c r="C752" s="281"/>
      <c r="D752" s="282"/>
      <c r="E752" s="279"/>
      <c r="F752" s="279"/>
      <c r="G752" s="280"/>
      <c r="H752" s="280"/>
      <c r="I752" s="280"/>
      <c r="J752" s="1" t="str">
        <f t="shared" si="12"/>
        <v/>
      </c>
      <c r="K752" s="236"/>
      <c r="L752" s="236"/>
      <c r="M752" s="236"/>
    </row>
    <row r="753" spans="1:13" s="243" customFormat="1">
      <c r="A753" s="279"/>
      <c r="B753" s="280"/>
      <c r="C753" s="281"/>
      <c r="D753" s="282"/>
      <c r="E753" s="279"/>
      <c r="F753" s="279"/>
      <c r="G753" s="280"/>
      <c r="H753" s="280"/>
      <c r="I753" s="280"/>
      <c r="J753" s="1" t="str">
        <f t="shared" si="12"/>
        <v/>
      </c>
      <c r="K753" s="236"/>
      <c r="L753" s="236"/>
      <c r="M753" s="236"/>
    </row>
    <row r="754" spans="1:13" s="243" customFormat="1">
      <c r="A754" s="279"/>
      <c r="B754" s="280"/>
      <c r="C754" s="281"/>
      <c r="D754" s="282"/>
      <c r="E754" s="279"/>
      <c r="F754" s="279"/>
      <c r="G754" s="280"/>
      <c r="H754" s="280"/>
      <c r="I754" s="280"/>
      <c r="J754" s="1" t="str">
        <f t="shared" si="12"/>
        <v/>
      </c>
      <c r="K754" s="236"/>
      <c r="L754" s="236"/>
      <c r="M754" s="236"/>
    </row>
    <row r="755" spans="1:13" s="243" customFormat="1">
      <c r="A755" s="279"/>
      <c r="B755" s="280"/>
      <c r="C755" s="281"/>
      <c r="D755" s="282"/>
      <c r="E755" s="279"/>
      <c r="F755" s="279"/>
      <c r="G755" s="280"/>
      <c r="H755" s="280"/>
      <c r="I755" s="280"/>
      <c r="J755" s="1" t="str">
        <f t="shared" si="12"/>
        <v/>
      </c>
      <c r="K755" s="236"/>
      <c r="L755" s="236"/>
      <c r="M755" s="236"/>
    </row>
    <row r="756" spans="1:13" s="243" customFormat="1">
      <c r="A756" s="279"/>
      <c r="B756" s="280"/>
      <c r="C756" s="281"/>
      <c r="D756" s="282"/>
      <c r="E756" s="279"/>
      <c r="F756" s="279"/>
      <c r="G756" s="280"/>
      <c r="H756" s="280"/>
      <c r="I756" s="280"/>
      <c r="J756" s="1" t="str">
        <f t="shared" si="12"/>
        <v/>
      </c>
      <c r="K756" s="236"/>
      <c r="L756" s="236"/>
      <c r="M756" s="236"/>
    </row>
    <row r="757" spans="1:13" s="243" customFormat="1">
      <c r="A757" s="279"/>
      <c r="B757" s="280"/>
      <c r="C757" s="281"/>
      <c r="D757" s="282"/>
      <c r="E757" s="279"/>
      <c r="F757" s="279"/>
      <c r="G757" s="280"/>
      <c r="H757" s="280"/>
      <c r="I757" s="280"/>
      <c r="J757" s="1" t="str">
        <f t="shared" si="12"/>
        <v/>
      </c>
      <c r="K757" s="236"/>
      <c r="L757" s="236"/>
      <c r="M757" s="236"/>
    </row>
    <row r="758" spans="1:13" s="243" customFormat="1">
      <c r="A758" s="279"/>
      <c r="B758" s="280"/>
      <c r="C758" s="281"/>
      <c r="D758" s="282"/>
      <c r="E758" s="279"/>
      <c r="F758" s="279"/>
      <c r="G758" s="280"/>
      <c r="H758" s="280"/>
      <c r="I758" s="280"/>
      <c r="J758" s="1" t="str">
        <f t="shared" si="12"/>
        <v/>
      </c>
      <c r="K758" s="236"/>
      <c r="L758" s="236"/>
      <c r="M758" s="236"/>
    </row>
    <row r="759" spans="1:13" s="243" customFormat="1">
      <c r="A759" s="279"/>
      <c r="B759" s="280"/>
      <c r="C759" s="281"/>
      <c r="D759" s="282"/>
      <c r="E759" s="279"/>
      <c r="F759" s="279"/>
      <c r="G759" s="280"/>
      <c r="H759" s="280"/>
      <c r="I759" s="280"/>
      <c r="J759" s="1" t="str">
        <f t="shared" si="12"/>
        <v/>
      </c>
      <c r="K759" s="236"/>
      <c r="L759" s="236"/>
      <c r="M759" s="236"/>
    </row>
    <row r="760" spans="1:13" s="243" customFormat="1">
      <c r="A760" s="279"/>
      <c r="B760" s="280"/>
      <c r="C760" s="281"/>
      <c r="D760" s="282"/>
      <c r="E760" s="279"/>
      <c r="F760" s="279"/>
      <c r="G760" s="280"/>
      <c r="H760" s="280"/>
      <c r="I760" s="280"/>
      <c r="J760" s="1" t="str">
        <f t="shared" si="12"/>
        <v/>
      </c>
      <c r="K760" s="236"/>
      <c r="L760" s="236"/>
      <c r="M760" s="236"/>
    </row>
    <row r="761" spans="1:13" s="243" customFormat="1">
      <c r="A761" s="279"/>
      <c r="B761" s="280"/>
      <c r="C761" s="281"/>
      <c r="D761" s="282"/>
      <c r="E761" s="279"/>
      <c r="F761" s="279"/>
      <c r="G761" s="280"/>
      <c r="H761" s="280"/>
      <c r="I761" s="280"/>
      <c r="J761" s="1" t="str">
        <f t="shared" si="12"/>
        <v/>
      </c>
      <c r="K761" s="236"/>
      <c r="L761" s="236"/>
      <c r="M761" s="236"/>
    </row>
    <row r="762" spans="1:13" s="243" customFormat="1">
      <c r="A762" s="279"/>
      <c r="B762" s="280"/>
      <c r="C762" s="281"/>
      <c r="D762" s="282"/>
      <c r="E762" s="279"/>
      <c r="F762" s="279"/>
      <c r="G762" s="280"/>
      <c r="H762" s="280"/>
      <c r="I762" s="280"/>
      <c r="J762" s="1" t="str">
        <f t="shared" si="12"/>
        <v/>
      </c>
      <c r="K762" s="236"/>
      <c r="L762" s="236"/>
      <c r="M762" s="236"/>
    </row>
    <row r="763" spans="1:13" s="243" customFormat="1">
      <c r="A763" s="279"/>
      <c r="B763" s="280"/>
      <c r="C763" s="281"/>
      <c r="D763" s="282"/>
      <c r="E763" s="279"/>
      <c r="F763" s="279"/>
      <c r="G763" s="280"/>
      <c r="H763" s="280"/>
      <c r="I763" s="280"/>
      <c r="J763" s="1" t="str">
        <f t="shared" si="12"/>
        <v/>
      </c>
      <c r="K763" s="236"/>
      <c r="L763" s="236"/>
      <c r="M763" s="236"/>
    </row>
    <row r="764" spans="1:13" s="243" customFormat="1">
      <c r="A764" s="279"/>
      <c r="B764" s="280"/>
      <c r="C764" s="281"/>
      <c r="D764" s="282"/>
      <c r="E764" s="279"/>
      <c r="F764" s="279"/>
      <c r="G764" s="280"/>
      <c r="H764" s="280"/>
      <c r="I764" s="280"/>
      <c r="J764" s="1" t="str">
        <f t="shared" si="12"/>
        <v/>
      </c>
      <c r="K764" s="236"/>
      <c r="L764" s="236"/>
      <c r="M764" s="236"/>
    </row>
    <row r="765" spans="1:13" s="243" customFormat="1">
      <c r="A765" s="279"/>
      <c r="B765" s="280"/>
      <c r="C765" s="281"/>
      <c r="D765" s="282"/>
      <c r="E765" s="279"/>
      <c r="F765" s="279"/>
      <c r="G765" s="280"/>
      <c r="H765" s="280"/>
      <c r="I765" s="280"/>
      <c r="J765" s="1" t="str">
        <f t="shared" si="12"/>
        <v/>
      </c>
      <c r="K765" s="236"/>
      <c r="L765" s="236"/>
      <c r="M765" s="236"/>
    </row>
    <row r="766" spans="1:13" s="243" customFormat="1">
      <c r="A766" s="279"/>
      <c r="B766" s="280"/>
      <c r="C766" s="281"/>
      <c r="D766" s="282"/>
      <c r="E766" s="279"/>
      <c r="F766" s="279"/>
      <c r="G766" s="280"/>
      <c r="H766" s="280"/>
      <c r="I766" s="280"/>
      <c r="J766" s="1" t="str">
        <f t="shared" si="12"/>
        <v/>
      </c>
      <c r="K766" s="236"/>
      <c r="L766" s="236"/>
      <c r="M766" s="236"/>
    </row>
    <row r="767" spans="1:13" s="243" customFormat="1">
      <c r="A767" s="279"/>
      <c r="B767" s="280"/>
      <c r="C767" s="281"/>
      <c r="D767" s="282"/>
      <c r="E767" s="279"/>
      <c r="F767" s="279"/>
      <c r="G767" s="280"/>
      <c r="H767" s="280"/>
      <c r="I767" s="280"/>
      <c r="J767" s="1" t="str">
        <f t="shared" si="12"/>
        <v/>
      </c>
      <c r="K767" s="236"/>
      <c r="L767" s="236"/>
      <c r="M767" s="236"/>
    </row>
    <row r="768" spans="1:13" s="243" customFormat="1">
      <c r="A768" s="279"/>
      <c r="B768" s="280"/>
      <c r="C768" s="281"/>
      <c r="D768" s="282"/>
      <c r="E768" s="279"/>
      <c r="F768" s="279"/>
      <c r="G768" s="280"/>
      <c r="H768" s="280"/>
      <c r="I768" s="280"/>
      <c r="J768" s="1" t="str">
        <f t="shared" ref="J768:J831" si="13">LEFT(F768,2)</f>
        <v/>
      </c>
      <c r="K768" s="236"/>
      <c r="L768" s="236"/>
      <c r="M768" s="236"/>
    </row>
    <row r="769" spans="1:13" s="243" customFormat="1">
      <c r="A769" s="279"/>
      <c r="B769" s="280"/>
      <c r="C769" s="281"/>
      <c r="D769" s="282"/>
      <c r="E769" s="279"/>
      <c r="F769" s="279"/>
      <c r="G769" s="280"/>
      <c r="H769" s="280"/>
      <c r="I769" s="280"/>
      <c r="J769" s="1" t="str">
        <f t="shared" si="13"/>
        <v/>
      </c>
      <c r="K769" s="236"/>
      <c r="L769" s="236"/>
      <c r="M769" s="236"/>
    </row>
    <row r="770" spans="1:13" s="243" customFormat="1">
      <c r="A770" s="279"/>
      <c r="B770" s="280"/>
      <c r="C770" s="281"/>
      <c r="D770" s="282"/>
      <c r="E770" s="279"/>
      <c r="F770" s="279"/>
      <c r="G770" s="280"/>
      <c r="H770" s="280"/>
      <c r="I770" s="280"/>
      <c r="J770" s="1" t="str">
        <f t="shared" si="13"/>
        <v/>
      </c>
      <c r="K770" s="236"/>
      <c r="L770" s="236"/>
      <c r="M770" s="236"/>
    </row>
    <row r="771" spans="1:13" s="243" customFormat="1">
      <c r="A771" s="279"/>
      <c r="B771" s="280"/>
      <c r="C771" s="281"/>
      <c r="D771" s="282"/>
      <c r="E771" s="279"/>
      <c r="F771" s="279"/>
      <c r="G771" s="280"/>
      <c r="H771" s="280"/>
      <c r="I771" s="280"/>
      <c r="J771" s="1" t="str">
        <f t="shared" si="13"/>
        <v/>
      </c>
      <c r="K771" s="236"/>
      <c r="L771" s="236"/>
      <c r="M771" s="236"/>
    </row>
    <row r="772" spans="1:13" s="243" customFormat="1">
      <c r="A772" s="279"/>
      <c r="B772" s="280"/>
      <c r="C772" s="281"/>
      <c r="D772" s="282"/>
      <c r="E772" s="279"/>
      <c r="F772" s="279"/>
      <c r="G772" s="280"/>
      <c r="H772" s="280"/>
      <c r="I772" s="280"/>
      <c r="J772" s="1" t="str">
        <f t="shared" si="13"/>
        <v/>
      </c>
      <c r="K772" s="236"/>
      <c r="L772" s="236"/>
      <c r="M772" s="236"/>
    </row>
    <row r="773" spans="1:13" s="243" customFormat="1">
      <c r="A773" s="279"/>
      <c r="B773" s="280"/>
      <c r="C773" s="281"/>
      <c r="D773" s="282"/>
      <c r="E773" s="279"/>
      <c r="F773" s="279"/>
      <c r="G773" s="280"/>
      <c r="H773" s="280"/>
      <c r="I773" s="280"/>
      <c r="J773" s="1" t="str">
        <f t="shared" si="13"/>
        <v/>
      </c>
      <c r="K773" s="236"/>
      <c r="L773" s="236"/>
      <c r="M773" s="236"/>
    </row>
    <row r="774" spans="1:13" s="243" customFormat="1">
      <c r="A774" s="279"/>
      <c r="B774" s="280"/>
      <c r="C774" s="281"/>
      <c r="D774" s="282"/>
      <c r="E774" s="279"/>
      <c r="F774" s="279"/>
      <c r="G774" s="280"/>
      <c r="H774" s="280"/>
      <c r="I774" s="280"/>
      <c r="J774" s="1" t="str">
        <f t="shared" si="13"/>
        <v/>
      </c>
      <c r="K774" s="236"/>
      <c r="L774" s="236"/>
      <c r="M774" s="236"/>
    </row>
    <row r="775" spans="1:13" s="243" customFormat="1">
      <c r="A775" s="279"/>
      <c r="B775" s="280"/>
      <c r="C775" s="281"/>
      <c r="D775" s="282"/>
      <c r="E775" s="279"/>
      <c r="F775" s="279"/>
      <c r="G775" s="280"/>
      <c r="H775" s="280"/>
      <c r="I775" s="280"/>
      <c r="J775" s="1" t="str">
        <f t="shared" si="13"/>
        <v/>
      </c>
      <c r="K775" s="236"/>
      <c r="L775" s="236"/>
      <c r="M775" s="236"/>
    </row>
    <row r="776" spans="1:13" s="243" customFormat="1">
      <c r="A776" s="279"/>
      <c r="B776" s="280"/>
      <c r="C776" s="281"/>
      <c r="D776" s="282"/>
      <c r="E776" s="279"/>
      <c r="F776" s="279"/>
      <c r="G776" s="280"/>
      <c r="H776" s="280"/>
      <c r="I776" s="280"/>
      <c r="J776" s="1" t="str">
        <f t="shared" si="13"/>
        <v/>
      </c>
      <c r="K776" s="236"/>
      <c r="L776" s="236"/>
      <c r="M776" s="236"/>
    </row>
    <row r="777" spans="1:13" s="243" customFormat="1">
      <c r="A777" s="279"/>
      <c r="B777" s="280"/>
      <c r="C777" s="281"/>
      <c r="D777" s="282"/>
      <c r="E777" s="279"/>
      <c r="F777" s="279"/>
      <c r="G777" s="280"/>
      <c r="H777" s="280"/>
      <c r="I777" s="280"/>
      <c r="J777" s="1" t="str">
        <f t="shared" si="13"/>
        <v/>
      </c>
      <c r="K777" s="236"/>
      <c r="L777" s="236"/>
      <c r="M777" s="236"/>
    </row>
    <row r="778" spans="1:13" s="243" customFormat="1">
      <c r="A778" s="279"/>
      <c r="B778" s="280"/>
      <c r="C778" s="281"/>
      <c r="D778" s="282"/>
      <c r="E778" s="279"/>
      <c r="F778" s="279"/>
      <c r="G778" s="280"/>
      <c r="H778" s="280"/>
      <c r="I778" s="280"/>
      <c r="J778" s="1" t="str">
        <f t="shared" si="13"/>
        <v/>
      </c>
      <c r="K778" s="236"/>
      <c r="L778" s="236"/>
      <c r="M778" s="236"/>
    </row>
    <row r="779" spans="1:13" s="243" customFormat="1">
      <c r="A779" s="279"/>
      <c r="B779" s="280"/>
      <c r="C779" s="281"/>
      <c r="D779" s="282"/>
      <c r="E779" s="279"/>
      <c r="F779" s="279"/>
      <c r="G779" s="280"/>
      <c r="H779" s="280"/>
      <c r="I779" s="280"/>
      <c r="J779" s="1" t="str">
        <f t="shared" si="13"/>
        <v/>
      </c>
      <c r="K779" s="236"/>
      <c r="L779" s="236"/>
      <c r="M779" s="236"/>
    </row>
    <row r="780" spans="1:13" s="243" customFormat="1">
      <c r="A780" s="279"/>
      <c r="B780" s="280"/>
      <c r="C780" s="281"/>
      <c r="D780" s="282"/>
      <c r="E780" s="279"/>
      <c r="F780" s="279"/>
      <c r="G780" s="280"/>
      <c r="H780" s="280"/>
      <c r="I780" s="280"/>
      <c r="J780" s="1" t="str">
        <f t="shared" si="13"/>
        <v/>
      </c>
      <c r="K780" s="236"/>
      <c r="L780" s="236"/>
      <c r="M780" s="236"/>
    </row>
    <row r="781" spans="1:13" s="243" customFormat="1">
      <c r="A781" s="279"/>
      <c r="B781" s="280"/>
      <c r="C781" s="281"/>
      <c r="D781" s="282"/>
      <c r="E781" s="279"/>
      <c r="F781" s="279"/>
      <c r="G781" s="280"/>
      <c r="H781" s="280"/>
      <c r="I781" s="280"/>
      <c r="J781" s="1" t="str">
        <f t="shared" si="13"/>
        <v/>
      </c>
      <c r="K781" s="236"/>
      <c r="L781" s="236"/>
      <c r="M781" s="236"/>
    </row>
    <row r="782" spans="1:13" s="243" customFormat="1">
      <c r="A782" s="279"/>
      <c r="B782" s="280"/>
      <c r="C782" s="281"/>
      <c r="D782" s="282"/>
      <c r="E782" s="279"/>
      <c r="F782" s="279"/>
      <c r="G782" s="280"/>
      <c r="H782" s="280"/>
      <c r="I782" s="280"/>
      <c r="J782" s="1" t="str">
        <f t="shared" si="13"/>
        <v/>
      </c>
      <c r="K782" s="236"/>
      <c r="L782" s="236"/>
      <c r="M782" s="236"/>
    </row>
    <row r="783" spans="1:13" s="243" customFormat="1">
      <c r="A783" s="279"/>
      <c r="B783" s="280"/>
      <c r="C783" s="281"/>
      <c r="D783" s="282"/>
      <c r="E783" s="279"/>
      <c r="F783" s="279"/>
      <c r="G783" s="280"/>
      <c r="H783" s="280"/>
      <c r="I783" s="280"/>
      <c r="J783" s="1" t="str">
        <f t="shared" si="13"/>
        <v/>
      </c>
      <c r="K783" s="236"/>
      <c r="L783" s="236"/>
      <c r="M783" s="236"/>
    </row>
    <row r="784" spans="1:13" s="243" customFormat="1">
      <c r="A784" s="279"/>
      <c r="B784" s="280"/>
      <c r="C784" s="281"/>
      <c r="D784" s="282"/>
      <c r="E784" s="279"/>
      <c r="F784" s="279"/>
      <c r="G784" s="280"/>
      <c r="H784" s="280"/>
      <c r="I784" s="280"/>
      <c r="J784" s="1" t="str">
        <f t="shared" si="13"/>
        <v/>
      </c>
      <c r="K784" s="236"/>
      <c r="L784" s="236"/>
      <c r="M784" s="236"/>
    </row>
    <row r="785" spans="1:13" s="243" customFormat="1">
      <c r="A785" s="279"/>
      <c r="B785" s="280"/>
      <c r="C785" s="281"/>
      <c r="D785" s="282"/>
      <c r="E785" s="279"/>
      <c r="F785" s="279"/>
      <c r="G785" s="280"/>
      <c r="H785" s="280"/>
      <c r="I785" s="280"/>
      <c r="J785" s="1" t="str">
        <f t="shared" si="13"/>
        <v/>
      </c>
      <c r="K785" s="236"/>
      <c r="L785" s="236"/>
      <c r="M785" s="236"/>
    </row>
    <row r="786" spans="1:13" s="243" customFormat="1">
      <c r="A786" s="279"/>
      <c r="B786" s="280"/>
      <c r="C786" s="281"/>
      <c r="D786" s="282"/>
      <c r="E786" s="279"/>
      <c r="F786" s="279"/>
      <c r="G786" s="280"/>
      <c r="H786" s="280"/>
      <c r="I786" s="280"/>
      <c r="J786" s="1" t="str">
        <f t="shared" si="13"/>
        <v/>
      </c>
      <c r="K786" s="236"/>
      <c r="L786" s="236"/>
      <c r="M786" s="236"/>
    </row>
    <row r="787" spans="1:13" s="243" customFormat="1">
      <c r="A787" s="279"/>
      <c r="B787" s="280"/>
      <c r="C787" s="281"/>
      <c r="D787" s="282"/>
      <c r="E787" s="279"/>
      <c r="F787" s="279"/>
      <c r="G787" s="280"/>
      <c r="H787" s="280"/>
      <c r="I787" s="280"/>
      <c r="J787" s="1" t="str">
        <f t="shared" si="13"/>
        <v/>
      </c>
      <c r="K787" s="236"/>
      <c r="L787" s="236"/>
      <c r="M787" s="236"/>
    </row>
    <row r="788" spans="1:13" s="243" customFormat="1">
      <c r="A788" s="279"/>
      <c r="B788" s="280"/>
      <c r="C788" s="281"/>
      <c r="D788" s="282"/>
      <c r="E788" s="279"/>
      <c r="F788" s="279"/>
      <c r="G788" s="280"/>
      <c r="H788" s="280"/>
      <c r="I788" s="280"/>
      <c r="J788" s="1" t="str">
        <f t="shared" si="13"/>
        <v/>
      </c>
      <c r="K788" s="236"/>
      <c r="L788" s="236"/>
      <c r="M788" s="236"/>
    </row>
    <row r="789" spans="1:13" s="243" customFormat="1">
      <c r="A789" s="279"/>
      <c r="B789" s="280"/>
      <c r="C789" s="281"/>
      <c r="D789" s="282"/>
      <c r="E789" s="279"/>
      <c r="F789" s="279"/>
      <c r="G789" s="280"/>
      <c r="H789" s="280"/>
      <c r="I789" s="280"/>
      <c r="J789" s="1" t="str">
        <f t="shared" si="13"/>
        <v/>
      </c>
      <c r="K789" s="236"/>
      <c r="L789" s="236"/>
      <c r="M789" s="236"/>
    </row>
    <row r="790" spans="1:13" s="243" customFormat="1">
      <c r="A790" s="279"/>
      <c r="B790" s="280"/>
      <c r="C790" s="281"/>
      <c r="D790" s="282"/>
      <c r="E790" s="279"/>
      <c r="F790" s="279"/>
      <c r="G790" s="280"/>
      <c r="H790" s="280"/>
      <c r="I790" s="280"/>
      <c r="J790" s="1" t="str">
        <f t="shared" si="13"/>
        <v/>
      </c>
      <c r="K790" s="236"/>
      <c r="L790" s="236"/>
      <c r="M790" s="236"/>
    </row>
    <row r="791" spans="1:13" s="243" customFormat="1">
      <c r="A791" s="279"/>
      <c r="B791" s="280"/>
      <c r="C791" s="281"/>
      <c r="D791" s="282"/>
      <c r="E791" s="279"/>
      <c r="F791" s="279"/>
      <c r="G791" s="280"/>
      <c r="H791" s="280"/>
      <c r="I791" s="280"/>
      <c r="J791" s="1" t="str">
        <f t="shared" si="13"/>
        <v/>
      </c>
      <c r="K791" s="236"/>
      <c r="L791" s="236"/>
      <c r="M791" s="236"/>
    </row>
    <row r="792" spans="1:13" s="243" customFormat="1">
      <c r="A792" s="279"/>
      <c r="B792" s="280"/>
      <c r="C792" s="281"/>
      <c r="D792" s="282"/>
      <c r="E792" s="279"/>
      <c r="F792" s="279"/>
      <c r="G792" s="280"/>
      <c r="H792" s="280"/>
      <c r="I792" s="280"/>
      <c r="J792" s="1" t="str">
        <f t="shared" si="13"/>
        <v/>
      </c>
      <c r="K792" s="236"/>
      <c r="L792" s="236"/>
      <c r="M792" s="236"/>
    </row>
    <row r="793" spans="1:13" s="243" customFormat="1">
      <c r="A793" s="279"/>
      <c r="B793" s="280"/>
      <c r="C793" s="281"/>
      <c r="D793" s="282"/>
      <c r="E793" s="279"/>
      <c r="F793" s="279"/>
      <c r="G793" s="280"/>
      <c r="H793" s="280"/>
      <c r="I793" s="280"/>
      <c r="J793" s="1" t="str">
        <f t="shared" si="13"/>
        <v/>
      </c>
      <c r="K793" s="236"/>
      <c r="L793" s="236"/>
      <c r="M793" s="236"/>
    </row>
    <row r="794" spans="1:13" s="243" customFormat="1">
      <c r="A794" s="279"/>
      <c r="B794" s="280"/>
      <c r="C794" s="281"/>
      <c r="D794" s="282"/>
      <c r="E794" s="279"/>
      <c r="F794" s="279"/>
      <c r="G794" s="280"/>
      <c r="H794" s="280"/>
      <c r="I794" s="280"/>
      <c r="J794" s="1" t="str">
        <f t="shared" si="13"/>
        <v/>
      </c>
      <c r="K794" s="236"/>
      <c r="L794" s="236"/>
      <c r="M794" s="236"/>
    </row>
    <row r="795" spans="1:13" s="243" customFormat="1">
      <c r="A795" s="279"/>
      <c r="B795" s="280"/>
      <c r="C795" s="281"/>
      <c r="D795" s="282"/>
      <c r="E795" s="279"/>
      <c r="F795" s="279"/>
      <c r="G795" s="280"/>
      <c r="H795" s="280"/>
      <c r="I795" s="280"/>
      <c r="J795" s="1" t="str">
        <f t="shared" si="13"/>
        <v/>
      </c>
      <c r="K795" s="236"/>
      <c r="L795" s="236"/>
      <c r="M795" s="236"/>
    </row>
    <row r="796" spans="1:13" s="243" customFormat="1">
      <c r="A796" s="279"/>
      <c r="B796" s="280"/>
      <c r="C796" s="281"/>
      <c r="D796" s="282"/>
      <c r="E796" s="279"/>
      <c r="F796" s="279"/>
      <c r="G796" s="280"/>
      <c r="H796" s="280"/>
      <c r="I796" s="280"/>
      <c r="J796" s="1" t="str">
        <f t="shared" si="13"/>
        <v/>
      </c>
      <c r="K796" s="236"/>
      <c r="L796" s="236"/>
      <c r="M796" s="236"/>
    </row>
    <row r="797" spans="1:13" s="243" customFormat="1">
      <c r="A797" s="279"/>
      <c r="B797" s="280"/>
      <c r="C797" s="281"/>
      <c r="D797" s="282"/>
      <c r="E797" s="279"/>
      <c r="F797" s="279"/>
      <c r="G797" s="280"/>
      <c r="H797" s="280"/>
      <c r="I797" s="280"/>
      <c r="J797" s="1" t="str">
        <f t="shared" si="13"/>
        <v/>
      </c>
      <c r="K797" s="236"/>
      <c r="L797" s="236"/>
      <c r="M797" s="236"/>
    </row>
    <row r="798" spans="1:13" s="243" customFormat="1">
      <c r="A798" s="279"/>
      <c r="B798" s="280"/>
      <c r="C798" s="281"/>
      <c r="D798" s="282"/>
      <c r="E798" s="279"/>
      <c r="F798" s="279"/>
      <c r="G798" s="280"/>
      <c r="H798" s="280"/>
      <c r="I798" s="280"/>
      <c r="J798" s="1" t="str">
        <f t="shared" si="13"/>
        <v/>
      </c>
      <c r="K798" s="236"/>
      <c r="L798" s="236"/>
      <c r="M798" s="236"/>
    </row>
    <row r="799" spans="1:13" s="243" customFormat="1">
      <c r="A799" s="279"/>
      <c r="B799" s="280"/>
      <c r="C799" s="281"/>
      <c r="D799" s="282"/>
      <c r="E799" s="279"/>
      <c r="F799" s="279"/>
      <c r="G799" s="280"/>
      <c r="H799" s="280"/>
      <c r="I799" s="280"/>
      <c r="J799" s="1" t="str">
        <f t="shared" si="13"/>
        <v/>
      </c>
      <c r="K799" s="236"/>
      <c r="L799" s="236"/>
      <c r="M799" s="236"/>
    </row>
    <row r="800" spans="1:13" s="243" customFormat="1">
      <c r="A800" s="279"/>
      <c r="B800" s="280"/>
      <c r="C800" s="281"/>
      <c r="D800" s="282"/>
      <c r="E800" s="279"/>
      <c r="F800" s="279"/>
      <c r="G800" s="280"/>
      <c r="H800" s="280"/>
      <c r="I800" s="280"/>
      <c r="J800" s="1" t="str">
        <f t="shared" si="13"/>
        <v/>
      </c>
      <c r="K800" s="236"/>
      <c r="L800" s="236"/>
      <c r="M800" s="236"/>
    </row>
    <row r="801" spans="1:13" s="243" customFormat="1">
      <c r="A801" s="279"/>
      <c r="B801" s="280"/>
      <c r="C801" s="281"/>
      <c r="D801" s="282"/>
      <c r="E801" s="279"/>
      <c r="F801" s="279"/>
      <c r="G801" s="280"/>
      <c r="H801" s="280"/>
      <c r="I801" s="280"/>
      <c r="J801" s="1" t="str">
        <f t="shared" si="13"/>
        <v/>
      </c>
      <c r="K801" s="236"/>
      <c r="L801" s="236"/>
      <c r="M801" s="236"/>
    </row>
    <row r="802" spans="1:13" s="243" customFormat="1">
      <c r="A802" s="279"/>
      <c r="B802" s="280"/>
      <c r="C802" s="281"/>
      <c r="D802" s="282"/>
      <c r="E802" s="279"/>
      <c r="F802" s="279"/>
      <c r="G802" s="280"/>
      <c r="H802" s="280"/>
      <c r="I802" s="280"/>
      <c r="J802" s="1" t="str">
        <f t="shared" si="13"/>
        <v/>
      </c>
      <c r="K802" s="236"/>
      <c r="L802" s="236"/>
      <c r="M802" s="236"/>
    </row>
    <row r="803" spans="1:13" s="243" customFormat="1">
      <c r="A803" s="279"/>
      <c r="B803" s="280"/>
      <c r="C803" s="281"/>
      <c r="D803" s="282"/>
      <c r="E803" s="279"/>
      <c r="F803" s="279"/>
      <c r="G803" s="280"/>
      <c r="H803" s="280"/>
      <c r="I803" s="280"/>
      <c r="J803" s="1" t="str">
        <f t="shared" si="13"/>
        <v/>
      </c>
      <c r="K803" s="236"/>
      <c r="L803" s="236"/>
      <c r="M803" s="236"/>
    </row>
    <row r="804" spans="1:13" s="243" customFormat="1">
      <c r="A804" s="279"/>
      <c r="B804" s="280"/>
      <c r="C804" s="281"/>
      <c r="D804" s="282"/>
      <c r="E804" s="279"/>
      <c r="F804" s="279"/>
      <c r="G804" s="280"/>
      <c r="H804" s="280"/>
      <c r="I804" s="280"/>
      <c r="J804" s="1" t="str">
        <f t="shared" si="13"/>
        <v/>
      </c>
      <c r="K804" s="236"/>
      <c r="L804" s="236"/>
      <c r="M804" s="236"/>
    </row>
    <row r="805" spans="1:13" s="243" customFormat="1">
      <c r="A805" s="279"/>
      <c r="B805" s="280"/>
      <c r="C805" s="281"/>
      <c r="D805" s="282"/>
      <c r="E805" s="279"/>
      <c r="F805" s="279"/>
      <c r="G805" s="280"/>
      <c r="H805" s="280"/>
      <c r="I805" s="280"/>
      <c r="J805" s="1" t="str">
        <f t="shared" si="13"/>
        <v/>
      </c>
      <c r="K805" s="236"/>
      <c r="L805" s="236"/>
      <c r="M805" s="236"/>
    </row>
    <row r="806" spans="1:13" s="243" customFormat="1">
      <c r="A806" s="279"/>
      <c r="B806" s="280"/>
      <c r="C806" s="281"/>
      <c r="D806" s="282"/>
      <c r="E806" s="279"/>
      <c r="F806" s="279"/>
      <c r="G806" s="280"/>
      <c r="H806" s="280"/>
      <c r="I806" s="280"/>
      <c r="J806" s="1" t="str">
        <f t="shared" si="13"/>
        <v/>
      </c>
      <c r="K806" s="236"/>
      <c r="L806" s="236"/>
      <c r="M806" s="236"/>
    </row>
    <row r="807" spans="1:13" s="243" customFormat="1">
      <c r="A807" s="279"/>
      <c r="B807" s="280"/>
      <c r="C807" s="281"/>
      <c r="D807" s="282"/>
      <c r="E807" s="279"/>
      <c r="F807" s="279"/>
      <c r="G807" s="280"/>
      <c r="H807" s="280"/>
      <c r="I807" s="280"/>
      <c r="J807" s="1" t="str">
        <f t="shared" si="13"/>
        <v/>
      </c>
      <c r="K807" s="236"/>
      <c r="L807" s="236"/>
      <c r="M807" s="236"/>
    </row>
    <row r="808" spans="1:13" s="243" customFormat="1">
      <c r="A808" s="279"/>
      <c r="B808" s="280"/>
      <c r="C808" s="281"/>
      <c r="D808" s="282"/>
      <c r="E808" s="279"/>
      <c r="F808" s="279"/>
      <c r="G808" s="280"/>
      <c r="H808" s="280"/>
      <c r="I808" s="280"/>
      <c r="J808" s="1" t="str">
        <f t="shared" si="13"/>
        <v/>
      </c>
      <c r="K808" s="236"/>
      <c r="L808" s="236"/>
      <c r="M808" s="236"/>
    </row>
    <row r="809" spans="1:13" s="243" customFormat="1">
      <c r="A809" s="279"/>
      <c r="B809" s="280"/>
      <c r="C809" s="281"/>
      <c r="D809" s="282"/>
      <c r="E809" s="279"/>
      <c r="F809" s="279"/>
      <c r="G809" s="280"/>
      <c r="H809" s="280"/>
      <c r="I809" s="280"/>
      <c r="J809" s="1" t="str">
        <f t="shared" si="13"/>
        <v/>
      </c>
      <c r="K809" s="236"/>
      <c r="L809" s="236"/>
      <c r="M809" s="236"/>
    </row>
    <row r="810" spans="1:13" s="243" customFormat="1">
      <c r="A810" s="279"/>
      <c r="B810" s="280"/>
      <c r="C810" s="281"/>
      <c r="D810" s="282"/>
      <c r="E810" s="279"/>
      <c r="F810" s="279"/>
      <c r="G810" s="280"/>
      <c r="H810" s="280"/>
      <c r="I810" s="280"/>
      <c r="J810" s="1" t="str">
        <f t="shared" si="13"/>
        <v/>
      </c>
      <c r="K810" s="236"/>
      <c r="L810" s="236"/>
      <c r="M810" s="236"/>
    </row>
    <row r="811" spans="1:13" s="243" customFormat="1">
      <c r="A811" s="279"/>
      <c r="B811" s="280"/>
      <c r="C811" s="281"/>
      <c r="D811" s="282"/>
      <c r="E811" s="279"/>
      <c r="F811" s="279"/>
      <c r="G811" s="280"/>
      <c r="H811" s="280"/>
      <c r="I811" s="280"/>
      <c r="J811" s="1" t="str">
        <f t="shared" si="13"/>
        <v/>
      </c>
      <c r="K811" s="236"/>
      <c r="L811" s="236"/>
      <c r="M811" s="236"/>
    </row>
    <row r="812" spans="1:13" s="243" customFormat="1">
      <c r="A812" s="279"/>
      <c r="B812" s="280"/>
      <c r="C812" s="281"/>
      <c r="D812" s="282"/>
      <c r="E812" s="279"/>
      <c r="F812" s="279"/>
      <c r="G812" s="280"/>
      <c r="H812" s="280"/>
      <c r="I812" s="280"/>
      <c r="J812" s="1" t="str">
        <f t="shared" si="13"/>
        <v/>
      </c>
      <c r="K812" s="236"/>
      <c r="L812" s="236"/>
      <c r="M812" s="236"/>
    </row>
    <row r="813" spans="1:13" s="243" customFormat="1">
      <c r="A813" s="279"/>
      <c r="B813" s="280"/>
      <c r="C813" s="281"/>
      <c r="D813" s="282"/>
      <c r="E813" s="279"/>
      <c r="F813" s="279"/>
      <c r="G813" s="280"/>
      <c r="H813" s="280"/>
      <c r="I813" s="280"/>
      <c r="J813" s="1" t="str">
        <f t="shared" si="13"/>
        <v/>
      </c>
      <c r="K813" s="236"/>
      <c r="L813" s="236"/>
      <c r="M813" s="236"/>
    </row>
    <row r="814" spans="1:13" s="243" customFormat="1">
      <c r="A814" s="279"/>
      <c r="B814" s="280"/>
      <c r="C814" s="281"/>
      <c r="D814" s="282"/>
      <c r="E814" s="279"/>
      <c r="F814" s="279"/>
      <c r="G814" s="280"/>
      <c r="H814" s="280"/>
      <c r="I814" s="280"/>
      <c r="J814" s="1" t="str">
        <f t="shared" si="13"/>
        <v/>
      </c>
      <c r="K814" s="236"/>
      <c r="L814" s="236"/>
      <c r="M814" s="236"/>
    </row>
    <row r="815" spans="1:13" s="243" customFormat="1">
      <c r="A815" s="279"/>
      <c r="B815" s="280"/>
      <c r="C815" s="281"/>
      <c r="D815" s="282"/>
      <c r="E815" s="279"/>
      <c r="F815" s="279"/>
      <c r="G815" s="280"/>
      <c r="H815" s="280"/>
      <c r="I815" s="280"/>
      <c r="J815" s="1" t="str">
        <f t="shared" si="13"/>
        <v/>
      </c>
      <c r="K815" s="236"/>
      <c r="L815" s="236"/>
      <c r="M815" s="236"/>
    </row>
    <row r="816" spans="1:13" s="243" customFormat="1">
      <c r="A816" s="279"/>
      <c r="B816" s="280"/>
      <c r="C816" s="281"/>
      <c r="D816" s="282"/>
      <c r="E816" s="279"/>
      <c r="F816" s="279"/>
      <c r="G816" s="280"/>
      <c r="H816" s="280"/>
      <c r="I816" s="280"/>
      <c r="J816" s="1" t="str">
        <f t="shared" si="13"/>
        <v/>
      </c>
      <c r="K816" s="236"/>
      <c r="L816" s="236"/>
      <c r="M816" s="236"/>
    </row>
    <row r="817" spans="1:13" s="243" customFormat="1">
      <c r="A817" s="279"/>
      <c r="B817" s="280"/>
      <c r="C817" s="281"/>
      <c r="D817" s="282"/>
      <c r="E817" s="279"/>
      <c r="F817" s="279"/>
      <c r="G817" s="280"/>
      <c r="H817" s="280"/>
      <c r="I817" s="280"/>
      <c r="J817" s="1" t="str">
        <f t="shared" si="13"/>
        <v/>
      </c>
      <c r="K817" s="236"/>
      <c r="L817" s="236"/>
      <c r="M817" s="236"/>
    </row>
    <row r="818" spans="1:13" s="243" customFormat="1">
      <c r="A818" s="279"/>
      <c r="B818" s="280"/>
      <c r="C818" s="281"/>
      <c r="D818" s="282"/>
      <c r="E818" s="279"/>
      <c r="F818" s="279"/>
      <c r="G818" s="280"/>
      <c r="H818" s="280"/>
      <c r="I818" s="280"/>
      <c r="J818" s="1" t="str">
        <f t="shared" si="13"/>
        <v/>
      </c>
      <c r="K818" s="236"/>
      <c r="L818" s="236"/>
      <c r="M818" s="236"/>
    </row>
    <row r="819" spans="1:13" s="243" customFormat="1">
      <c r="A819" s="279"/>
      <c r="B819" s="280"/>
      <c r="C819" s="281"/>
      <c r="D819" s="282"/>
      <c r="E819" s="279"/>
      <c r="F819" s="279"/>
      <c r="G819" s="280"/>
      <c r="H819" s="280"/>
      <c r="I819" s="280"/>
      <c r="J819" s="1" t="str">
        <f t="shared" si="13"/>
        <v/>
      </c>
      <c r="K819" s="236"/>
      <c r="L819" s="236"/>
      <c r="M819" s="236"/>
    </row>
    <row r="820" spans="1:13" s="243" customFormat="1">
      <c r="A820" s="279"/>
      <c r="B820" s="280"/>
      <c r="C820" s="281"/>
      <c r="D820" s="282"/>
      <c r="E820" s="279"/>
      <c r="F820" s="279"/>
      <c r="G820" s="280"/>
      <c r="H820" s="280"/>
      <c r="I820" s="280"/>
      <c r="J820" s="1" t="str">
        <f t="shared" si="13"/>
        <v/>
      </c>
      <c r="K820" s="236"/>
      <c r="L820" s="236"/>
      <c r="M820" s="236"/>
    </row>
    <row r="821" spans="1:13" s="243" customFormat="1">
      <c r="A821" s="279"/>
      <c r="B821" s="280"/>
      <c r="C821" s="281"/>
      <c r="D821" s="282"/>
      <c r="E821" s="279"/>
      <c r="F821" s="279"/>
      <c r="G821" s="280"/>
      <c r="H821" s="280"/>
      <c r="I821" s="280"/>
      <c r="J821" s="1" t="str">
        <f t="shared" si="13"/>
        <v/>
      </c>
      <c r="K821" s="236"/>
      <c r="L821" s="236"/>
      <c r="M821" s="236"/>
    </row>
    <row r="822" spans="1:13" s="243" customFormat="1">
      <c r="A822" s="279"/>
      <c r="B822" s="280"/>
      <c r="C822" s="281"/>
      <c r="D822" s="282"/>
      <c r="E822" s="279"/>
      <c r="F822" s="279"/>
      <c r="G822" s="280"/>
      <c r="H822" s="280"/>
      <c r="I822" s="280"/>
      <c r="J822" s="1" t="str">
        <f t="shared" si="13"/>
        <v/>
      </c>
      <c r="K822" s="236"/>
      <c r="L822" s="236"/>
      <c r="M822" s="236"/>
    </row>
    <row r="823" spans="1:13" s="243" customFormat="1">
      <c r="A823" s="279"/>
      <c r="B823" s="280"/>
      <c r="C823" s="281"/>
      <c r="D823" s="282"/>
      <c r="E823" s="279"/>
      <c r="F823" s="279"/>
      <c r="G823" s="280"/>
      <c r="H823" s="280"/>
      <c r="I823" s="280"/>
      <c r="J823" s="1" t="str">
        <f t="shared" si="13"/>
        <v/>
      </c>
      <c r="K823" s="236"/>
      <c r="L823" s="236"/>
      <c r="M823" s="236"/>
    </row>
    <row r="824" spans="1:13" s="243" customFormat="1">
      <c r="A824" s="279"/>
      <c r="B824" s="280"/>
      <c r="C824" s="281"/>
      <c r="D824" s="282"/>
      <c r="E824" s="279"/>
      <c r="F824" s="279"/>
      <c r="G824" s="280"/>
      <c r="H824" s="280"/>
      <c r="I824" s="280"/>
      <c r="J824" s="1" t="str">
        <f t="shared" si="13"/>
        <v/>
      </c>
      <c r="K824" s="236"/>
      <c r="L824" s="236"/>
      <c r="M824" s="236"/>
    </row>
    <row r="825" spans="1:13" s="243" customFormat="1">
      <c r="A825" s="279"/>
      <c r="B825" s="280"/>
      <c r="C825" s="281"/>
      <c r="D825" s="282"/>
      <c r="E825" s="279"/>
      <c r="F825" s="279"/>
      <c r="G825" s="280"/>
      <c r="H825" s="280"/>
      <c r="I825" s="280"/>
      <c r="J825" s="1" t="str">
        <f t="shared" si="13"/>
        <v/>
      </c>
      <c r="K825" s="236"/>
      <c r="L825" s="236"/>
      <c r="M825" s="236"/>
    </row>
    <row r="826" spans="1:13" s="243" customFormat="1">
      <c r="A826" s="279"/>
      <c r="B826" s="280"/>
      <c r="C826" s="281"/>
      <c r="D826" s="282"/>
      <c r="E826" s="279"/>
      <c r="F826" s="279"/>
      <c r="G826" s="280"/>
      <c r="H826" s="280"/>
      <c r="I826" s="280"/>
      <c r="J826" s="1" t="str">
        <f t="shared" si="13"/>
        <v/>
      </c>
      <c r="K826" s="236"/>
      <c r="L826" s="236"/>
      <c r="M826" s="236"/>
    </row>
    <row r="827" spans="1:13" s="243" customFormat="1">
      <c r="A827" s="279"/>
      <c r="B827" s="280"/>
      <c r="C827" s="281"/>
      <c r="D827" s="282"/>
      <c r="E827" s="279"/>
      <c r="F827" s="279"/>
      <c r="G827" s="280"/>
      <c r="H827" s="280"/>
      <c r="I827" s="280"/>
      <c r="J827" s="1" t="str">
        <f t="shared" si="13"/>
        <v/>
      </c>
      <c r="K827" s="236"/>
      <c r="L827" s="236"/>
      <c r="M827" s="236"/>
    </row>
    <row r="828" spans="1:13" s="243" customFormat="1">
      <c r="A828" s="279"/>
      <c r="B828" s="280"/>
      <c r="C828" s="281"/>
      <c r="D828" s="282"/>
      <c r="E828" s="279"/>
      <c r="F828" s="279"/>
      <c r="G828" s="280"/>
      <c r="H828" s="280"/>
      <c r="I828" s="280"/>
      <c r="J828" s="1" t="str">
        <f t="shared" si="13"/>
        <v/>
      </c>
      <c r="K828" s="236"/>
      <c r="L828" s="236"/>
      <c r="M828" s="236"/>
    </row>
    <row r="829" spans="1:13" s="243" customFormat="1">
      <c r="A829" s="279"/>
      <c r="B829" s="280"/>
      <c r="C829" s="281"/>
      <c r="D829" s="282"/>
      <c r="E829" s="279"/>
      <c r="F829" s="279"/>
      <c r="G829" s="280"/>
      <c r="H829" s="280"/>
      <c r="I829" s="280"/>
      <c r="J829" s="1" t="str">
        <f t="shared" si="13"/>
        <v/>
      </c>
      <c r="K829" s="236"/>
      <c r="L829" s="236"/>
      <c r="M829" s="236"/>
    </row>
    <row r="830" spans="1:13" s="243" customFormat="1">
      <c r="A830" s="279"/>
      <c r="B830" s="280"/>
      <c r="C830" s="281"/>
      <c r="D830" s="282"/>
      <c r="E830" s="279"/>
      <c r="F830" s="279"/>
      <c r="G830" s="280"/>
      <c r="H830" s="280"/>
      <c r="I830" s="280"/>
      <c r="J830" s="1" t="str">
        <f t="shared" si="13"/>
        <v/>
      </c>
      <c r="K830" s="236"/>
      <c r="L830" s="236"/>
      <c r="M830" s="236"/>
    </row>
    <row r="831" spans="1:13" s="243" customFormat="1">
      <c r="A831" s="279"/>
      <c r="B831" s="280"/>
      <c r="C831" s="281"/>
      <c r="D831" s="282"/>
      <c r="E831" s="279"/>
      <c r="F831" s="279"/>
      <c r="G831" s="280"/>
      <c r="H831" s="280"/>
      <c r="I831" s="280"/>
      <c r="J831" s="1" t="str">
        <f t="shared" si="13"/>
        <v/>
      </c>
      <c r="K831" s="236"/>
      <c r="L831" s="236"/>
      <c r="M831" s="236"/>
    </row>
    <row r="832" spans="1:13" s="243" customFormat="1">
      <c r="A832" s="279"/>
      <c r="B832" s="280"/>
      <c r="C832" s="281"/>
      <c r="D832" s="282"/>
      <c r="E832" s="279"/>
      <c r="F832" s="279"/>
      <c r="G832" s="280"/>
      <c r="H832" s="280"/>
      <c r="I832" s="280"/>
      <c r="J832" s="1" t="str">
        <f t="shared" ref="J832:J895" si="14">LEFT(F832,2)</f>
        <v/>
      </c>
      <c r="K832" s="236"/>
      <c r="L832" s="236"/>
      <c r="M832" s="236"/>
    </row>
    <row r="833" spans="1:13" s="243" customFormat="1">
      <c r="A833" s="279"/>
      <c r="B833" s="280"/>
      <c r="C833" s="281"/>
      <c r="D833" s="282"/>
      <c r="E833" s="279"/>
      <c r="F833" s="279"/>
      <c r="G833" s="280"/>
      <c r="H833" s="280"/>
      <c r="I833" s="280"/>
      <c r="J833" s="1" t="str">
        <f t="shared" si="14"/>
        <v/>
      </c>
      <c r="K833" s="236"/>
      <c r="L833" s="236"/>
      <c r="M833" s="236"/>
    </row>
    <row r="834" spans="1:13" s="243" customFormat="1">
      <c r="A834" s="279"/>
      <c r="B834" s="280"/>
      <c r="C834" s="281"/>
      <c r="D834" s="282"/>
      <c r="E834" s="279"/>
      <c r="F834" s="279"/>
      <c r="G834" s="280"/>
      <c r="H834" s="280"/>
      <c r="I834" s="280"/>
      <c r="J834" s="1" t="str">
        <f t="shared" si="14"/>
        <v/>
      </c>
      <c r="K834" s="236"/>
      <c r="L834" s="236"/>
      <c r="M834" s="236"/>
    </row>
    <row r="835" spans="1:13" s="243" customFormat="1">
      <c r="A835" s="279"/>
      <c r="B835" s="280"/>
      <c r="C835" s="281"/>
      <c r="D835" s="282"/>
      <c r="E835" s="279"/>
      <c r="F835" s="279"/>
      <c r="G835" s="280"/>
      <c r="H835" s="280"/>
      <c r="I835" s="280"/>
      <c r="J835" s="1" t="str">
        <f t="shared" si="14"/>
        <v/>
      </c>
      <c r="K835" s="236"/>
      <c r="L835" s="236"/>
      <c r="M835" s="236"/>
    </row>
    <row r="836" spans="1:13" s="243" customFormat="1">
      <c r="A836" s="279"/>
      <c r="B836" s="280"/>
      <c r="C836" s="281"/>
      <c r="D836" s="282"/>
      <c r="E836" s="279"/>
      <c r="F836" s="279"/>
      <c r="G836" s="280"/>
      <c r="H836" s="280"/>
      <c r="I836" s="280"/>
      <c r="J836" s="1" t="str">
        <f t="shared" si="14"/>
        <v/>
      </c>
      <c r="K836" s="236"/>
      <c r="L836" s="236"/>
      <c r="M836" s="236"/>
    </row>
    <row r="837" spans="1:13" s="243" customFormat="1">
      <c r="A837" s="279"/>
      <c r="B837" s="280"/>
      <c r="C837" s="281"/>
      <c r="D837" s="282"/>
      <c r="E837" s="279"/>
      <c r="F837" s="279"/>
      <c r="G837" s="280"/>
      <c r="H837" s="280"/>
      <c r="I837" s="280"/>
      <c r="J837" s="1" t="str">
        <f t="shared" si="14"/>
        <v/>
      </c>
      <c r="K837" s="236"/>
      <c r="L837" s="236"/>
      <c r="M837" s="236"/>
    </row>
    <row r="838" spans="1:13" s="243" customFormat="1">
      <c r="A838" s="279"/>
      <c r="B838" s="280"/>
      <c r="C838" s="281"/>
      <c r="D838" s="282"/>
      <c r="E838" s="279"/>
      <c r="F838" s="279"/>
      <c r="G838" s="280"/>
      <c r="H838" s="280"/>
      <c r="I838" s="280"/>
      <c r="J838" s="1" t="str">
        <f t="shared" si="14"/>
        <v/>
      </c>
      <c r="K838" s="236"/>
      <c r="L838" s="236"/>
      <c r="M838" s="236"/>
    </row>
    <row r="839" spans="1:13" s="243" customFormat="1">
      <c r="A839" s="279"/>
      <c r="B839" s="280"/>
      <c r="C839" s="281"/>
      <c r="D839" s="282"/>
      <c r="E839" s="279"/>
      <c r="F839" s="279"/>
      <c r="G839" s="280"/>
      <c r="H839" s="280"/>
      <c r="I839" s="280"/>
      <c r="J839" s="1" t="str">
        <f t="shared" si="14"/>
        <v/>
      </c>
      <c r="K839" s="236"/>
      <c r="L839" s="236"/>
      <c r="M839" s="236"/>
    </row>
    <row r="840" spans="1:13" s="243" customFormat="1">
      <c r="A840" s="279"/>
      <c r="B840" s="280"/>
      <c r="C840" s="281"/>
      <c r="D840" s="282"/>
      <c r="E840" s="279"/>
      <c r="F840" s="279"/>
      <c r="G840" s="280"/>
      <c r="H840" s="280"/>
      <c r="I840" s="280"/>
      <c r="J840" s="1" t="str">
        <f t="shared" si="14"/>
        <v/>
      </c>
      <c r="K840" s="236"/>
      <c r="L840" s="236"/>
      <c r="M840" s="236"/>
    </row>
    <row r="841" spans="1:13" s="243" customFormat="1">
      <c r="A841" s="279"/>
      <c r="B841" s="280"/>
      <c r="C841" s="281"/>
      <c r="D841" s="282"/>
      <c r="E841" s="279"/>
      <c r="F841" s="279"/>
      <c r="G841" s="280"/>
      <c r="H841" s="280"/>
      <c r="I841" s="280"/>
      <c r="J841" s="1" t="str">
        <f t="shared" si="14"/>
        <v/>
      </c>
      <c r="K841" s="236"/>
      <c r="L841" s="236"/>
      <c r="M841" s="236"/>
    </row>
    <row r="842" spans="1:13" s="243" customFormat="1">
      <c r="A842" s="279"/>
      <c r="B842" s="280"/>
      <c r="C842" s="281"/>
      <c r="D842" s="282"/>
      <c r="E842" s="279"/>
      <c r="F842" s="279"/>
      <c r="G842" s="280"/>
      <c r="H842" s="280"/>
      <c r="I842" s="280"/>
      <c r="J842" s="1" t="str">
        <f t="shared" si="14"/>
        <v/>
      </c>
      <c r="K842" s="236"/>
      <c r="L842" s="236"/>
      <c r="M842" s="236"/>
    </row>
    <row r="843" spans="1:13" s="243" customFormat="1">
      <c r="A843" s="279"/>
      <c r="B843" s="280"/>
      <c r="C843" s="281"/>
      <c r="D843" s="282"/>
      <c r="E843" s="279"/>
      <c r="F843" s="279"/>
      <c r="G843" s="280"/>
      <c r="H843" s="280"/>
      <c r="I843" s="280"/>
      <c r="J843" s="1" t="str">
        <f t="shared" si="14"/>
        <v/>
      </c>
      <c r="K843" s="236"/>
      <c r="L843" s="236"/>
      <c r="M843" s="236"/>
    </row>
    <row r="844" spans="1:13" s="243" customFormat="1">
      <c r="A844" s="279"/>
      <c r="B844" s="280"/>
      <c r="C844" s="281"/>
      <c r="D844" s="282"/>
      <c r="E844" s="279"/>
      <c r="F844" s="279"/>
      <c r="G844" s="280"/>
      <c r="H844" s="280"/>
      <c r="I844" s="280"/>
      <c r="J844" s="1" t="str">
        <f t="shared" si="14"/>
        <v/>
      </c>
      <c r="K844" s="236"/>
      <c r="L844" s="236"/>
      <c r="M844" s="236"/>
    </row>
    <row r="845" spans="1:13" s="243" customFormat="1">
      <c r="A845" s="279"/>
      <c r="B845" s="280"/>
      <c r="C845" s="281"/>
      <c r="D845" s="282"/>
      <c r="E845" s="279"/>
      <c r="F845" s="279"/>
      <c r="G845" s="280"/>
      <c r="H845" s="280"/>
      <c r="I845" s="280"/>
      <c r="J845" s="1" t="str">
        <f t="shared" si="14"/>
        <v/>
      </c>
      <c r="K845" s="236"/>
      <c r="L845" s="236"/>
      <c r="M845" s="236"/>
    </row>
    <row r="846" spans="1:13" s="243" customFormat="1">
      <c r="A846" s="279"/>
      <c r="B846" s="280"/>
      <c r="C846" s="281"/>
      <c r="D846" s="282"/>
      <c r="E846" s="279"/>
      <c r="F846" s="279"/>
      <c r="G846" s="280"/>
      <c r="H846" s="280"/>
      <c r="I846" s="280"/>
      <c r="J846" s="1" t="str">
        <f t="shared" si="14"/>
        <v/>
      </c>
      <c r="K846" s="236"/>
      <c r="L846" s="236"/>
      <c r="M846" s="236"/>
    </row>
    <row r="847" spans="1:13" s="243" customFormat="1">
      <c r="A847" s="279"/>
      <c r="B847" s="280"/>
      <c r="C847" s="281"/>
      <c r="D847" s="282"/>
      <c r="E847" s="279"/>
      <c r="F847" s="279"/>
      <c r="G847" s="280"/>
      <c r="H847" s="280"/>
      <c r="I847" s="280"/>
      <c r="J847" s="1" t="str">
        <f t="shared" si="14"/>
        <v/>
      </c>
      <c r="K847" s="236"/>
      <c r="L847" s="236"/>
      <c r="M847" s="236"/>
    </row>
    <row r="848" spans="1:13" s="243" customFormat="1">
      <c r="A848" s="279"/>
      <c r="B848" s="280"/>
      <c r="C848" s="281"/>
      <c r="D848" s="282"/>
      <c r="E848" s="279"/>
      <c r="F848" s="279"/>
      <c r="G848" s="280"/>
      <c r="H848" s="280"/>
      <c r="I848" s="280"/>
      <c r="J848" s="1" t="str">
        <f t="shared" si="14"/>
        <v/>
      </c>
      <c r="K848" s="236"/>
      <c r="L848" s="236"/>
      <c r="M848" s="236"/>
    </row>
    <row r="849" spans="1:13" s="243" customFormat="1">
      <c r="A849" s="279"/>
      <c r="B849" s="280"/>
      <c r="C849" s="281"/>
      <c r="D849" s="282"/>
      <c r="E849" s="279"/>
      <c r="F849" s="279"/>
      <c r="G849" s="280"/>
      <c r="H849" s="280"/>
      <c r="I849" s="280"/>
      <c r="J849" s="1" t="str">
        <f t="shared" si="14"/>
        <v/>
      </c>
      <c r="K849" s="236"/>
      <c r="L849" s="236"/>
      <c r="M849" s="236"/>
    </row>
    <row r="850" spans="1:13" s="243" customFormat="1">
      <c r="A850" s="279"/>
      <c r="B850" s="280"/>
      <c r="C850" s="281"/>
      <c r="D850" s="282"/>
      <c r="E850" s="279"/>
      <c r="F850" s="279"/>
      <c r="G850" s="280"/>
      <c r="H850" s="280"/>
      <c r="I850" s="280"/>
      <c r="J850" s="1" t="str">
        <f t="shared" si="14"/>
        <v/>
      </c>
      <c r="K850" s="236"/>
      <c r="L850" s="236"/>
      <c r="M850" s="236"/>
    </row>
    <row r="851" spans="1:13" s="243" customFormat="1">
      <c r="A851" s="279"/>
      <c r="B851" s="280"/>
      <c r="C851" s="281"/>
      <c r="D851" s="282"/>
      <c r="E851" s="279"/>
      <c r="F851" s="279"/>
      <c r="G851" s="280"/>
      <c r="H851" s="280"/>
      <c r="I851" s="280"/>
      <c r="J851" s="1" t="str">
        <f t="shared" si="14"/>
        <v/>
      </c>
      <c r="K851" s="236"/>
      <c r="L851" s="236"/>
      <c r="M851" s="236"/>
    </row>
    <row r="852" spans="1:13" s="243" customFormat="1">
      <c r="A852" s="279"/>
      <c r="B852" s="280"/>
      <c r="C852" s="281"/>
      <c r="D852" s="282"/>
      <c r="E852" s="279"/>
      <c r="F852" s="279"/>
      <c r="G852" s="280"/>
      <c r="H852" s="280"/>
      <c r="I852" s="280"/>
      <c r="J852" s="1" t="str">
        <f t="shared" si="14"/>
        <v/>
      </c>
      <c r="K852" s="236"/>
      <c r="L852" s="236"/>
      <c r="M852" s="236"/>
    </row>
    <row r="853" spans="1:13" s="243" customFormat="1">
      <c r="A853" s="279"/>
      <c r="B853" s="280"/>
      <c r="C853" s="281"/>
      <c r="D853" s="282"/>
      <c r="E853" s="279"/>
      <c r="F853" s="279"/>
      <c r="G853" s="280"/>
      <c r="H853" s="280"/>
      <c r="I853" s="280"/>
      <c r="J853" s="1" t="str">
        <f t="shared" si="14"/>
        <v/>
      </c>
      <c r="K853" s="236"/>
      <c r="L853" s="236"/>
      <c r="M853" s="236"/>
    </row>
    <row r="854" spans="1:13" s="243" customFormat="1">
      <c r="A854" s="279"/>
      <c r="B854" s="280"/>
      <c r="C854" s="281"/>
      <c r="D854" s="282"/>
      <c r="E854" s="279"/>
      <c r="F854" s="279"/>
      <c r="G854" s="280"/>
      <c r="H854" s="280"/>
      <c r="I854" s="280"/>
      <c r="J854" s="1" t="str">
        <f t="shared" si="14"/>
        <v/>
      </c>
      <c r="K854" s="236"/>
      <c r="L854" s="236"/>
      <c r="M854" s="236"/>
    </row>
    <row r="855" spans="1:13" s="243" customFormat="1">
      <c r="A855" s="279"/>
      <c r="B855" s="280"/>
      <c r="C855" s="281"/>
      <c r="D855" s="282"/>
      <c r="E855" s="279"/>
      <c r="F855" s="279"/>
      <c r="G855" s="280"/>
      <c r="H855" s="280"/>
      <c r="I855" s="280"/>
      <c r="J855" s="1" t="str">
        <f t="shared" si="14"/>
        <v/>
      </c>
      <c r="K855" s="236"/>
      <c r="L855" s="236"/>
      <c r="M855" s="236"/>
    </row>
    <row r="856" spans="1:13" s="243" customFormat="1">
      <c r="A856" s="279"/>
      <c r="B856" s="280"/>
      <c r="C856" s="281"/>
      <c r="D856" s="282"/>
      <c r="E856" s="279"/>
      <c r="F856" s="279"/>
      <c r="G856" s="280"/>
      <c r="H856" s="280"/>
      <c r="I856" s="280"/>
      <c r="J856" s="1" t="str">
        <f t="shared" si="14"/>
        <v/>
      </c>
      <c r="K856" s="236"/>
      <c r="L856" s="236"/>
      <c r="M856" s="236"/>
    </row>
    <row r="857" spans="1:13" s="243" customFormat="1">
      <c r="A857" s="279"/>
      <c r="B857" s="280"/>
      <c r="C857" s="281"/>
      <c r="D857" s="282"/>
      <c r="E857" s="279"/>
      <c r="F857" s="279"/>
      <c r="G857" s="280"/>
      <c r="H857" s="280"/>
      <c r="I857" s="280"/>
      <c r="J857" s="1" t="str">
        <f t="shared" si="14"/>
        <v/>
      </c>
      <c r="K857" s="236"/>
      <c r="L857" s="236"/>
      <c r="M857" s="236"/>
    </row>
    <row r="858" spans="1:13" s="243" customFormat="1">
      <c r="A858" s="279"/>
      <c r="B858" s="280"/>
      <c r="C858" s="281"/>
      <c r="D858" s="282"/>
      <c r="E858" s="279"/>
      <c r="F858" s="279"/>
      <c r="G858" s="280"/>
      <c r="H858" s="280"/>
      <c r="I858" s="280"/>
      <c r="J858" s="1" t="str">
        <f t="shared" si="14"/>
        <v/>
      </c>
      <c r="K858" s="236"/>
      <c r="L858" s="236"/>
      <c r="M858" s="236"/>
    </row>
    <row r="859" spans="1:13" s="243" customFormat="1">
      <c r="A859" s="279"/>
      <c r="B859" s="280"/>
      <c r="C859" s="281"/>
      <c r="D859" s="282"/>
      <c r="E859" s="279"/>
      <c r="F859" s="279"/>
      <c r="G859" s="280"/>
      <c r="H859" s="280"/>
      <c r="I859" s="280"/>
      <c r="J859" s="1" t="str">
        <f t="shared" si="14"/>
        <v/>
      </c>
      <c r="K859" s="236"/>
      <c r="L859" s="236"/>
      <c r="M859" s="236"/>
    </row>
    <row r="860" spans="1:13" s="243" customFormat="1">
      <c r="A860" s="279"/>
      <c r="B860" s="280"/>
      <c r="C860" s="281"/>
      <c r="D860" s="282"/>
      <c r="E860" s="279"/>
      <c r="F860" s="279"/>
      <c r="G860" s="280"/>
      <c r="H860" s="280"/>
      <c r="I860" s="280"/>
      <c r="J860" s="1" t="str">
        <f t="shared" si="14"/>
        <v/>
      </c>
      <c r="K860" s="236"/>
      <c r="L860" s="236"/>
      <c r="M860" s="236"/>
    </row>
    <row r="861" spans="1:13" s="243" customFormat="1">
      <c r="A861" s="279"/>
      <c r="B861" s="280"/>
      <c r="C861" s="281"/>
      <c r="D861" s="282"/>
      <c r="E861" s="279"/>
      <c r="F861" s="279"/>
      <c r="G861" s="280"/>
      <c r="H861" s="280"/>
      <c r="I861" s="280"/>
      <c r="J861" s="1" t="str">
        <f t="shared" si="14"/>
        <v/>
      </c>
      <c r="K861" s="236"/>
      <c r="L861" s="236"/>
      <c r="M861" s="236"/>
    </row>
    <row r="862" spans="1:13" s="243" customFormat="1">
      <c r="A862" s="279"/>
      <c r="B862" s="280"/>
      <c r="C862" s="281"/>
      <c r="D862" s="282"/>
      <c r="E862" s="279"/>
      <c r="F862" s="279"/>
      <c r="G862" s="280"/>
      <c r="H862" s="280"/>
      <c r="I862" s="280"/>
      <c r="J862" s="1" t="str">
        <f t="shared" si="14"/>
        <v/>
      </c>
      <c r="K862" s="236"/>
      <c r="L862" s="236"/>
      <c r="M862" s="236"/>
    </row>
    <row r="863" spans="1:13" s="243" customFormat="1">
      <c r="A863" s="279"/>
      <c r="B863" s="280"/>
      <c r="C863" s="281"/>
      <c r="D863" s="282"/>
      <c r="E863" s="279"/>
      <c r="F863" s="279"/>
      <c r="G863" s="280"/>
      <c r="H863" s="280"/>
      <c r="I863" s="280"/>
      <c r="J863" s="1" t="str">
        <f t="shared" si="14"/>
        <v/>
      </c>
      <c r="K863" s="236"/>
      <c r="L863" s="236"/>
      <c r="M863" s="236"/>
    </row>
    <row r="864" spans="1:13" s="243" customFormat="1">
      <c r="A864" s="279"/>
      <c r="B864" s="280"/>
      <c r="C864" s="281"/>
      <c r="D864" s="282"/>
      <c r="E864" s="279"/>
      <c r="F864" s="279"/>
      <c r="G864" s="280"/>
      <c r="H864" s="280"/>
      <c r="I864" s="280"/>
      <c r="J864" s="1" t="str">
        <f t="shared" si="14"/>
        <v/>
      </c>
      <c r="K864" s="236"/>
      <c r="L864" s="236"/>
      <c r="M864" s="236"/>
    </row>
    <row r="865" spans="1:13" s="243" customFormat="1">
      <c r="A865" s="279"/>
      <c r="B865" s="280"/>
      <c r="C865" s="281"/>
      <c r="D865" s="282"/>
      <c r="E865" s="279"/>
      <c r="F865" s="279"/>
      <c r="G865" s="280"/>
      <c r="H865" s="280"/>
      <c r="I865" s="280"/>
      <c r="J865" s="1" t="str">
        <f t="shared" si="14"/>
        <v/>
      </c>
      <c r="K865" s="236"/>
      <c r="L865" s="236"/>
      <c r="M865" s="236"/>
    </row>
    <row r="866" spans="1:13" s="243" customFormat="1">
      <c r="A866" s="279"/>
      <c r="B866" s="280"/>
      <c r="C866" s="281"/>
      <c r="D866" s="282"/>
      <c r="E866" s="279"/>
      <c r="F866" s="279"/>
      <c r="G866" s="280"/>
      <c r="H866" s="280"/>
      <c r="I866" s="280"/>
      <c r="J866" s="1" t="str">
        <f t="shared" si="14"/>
        <v/>
      </c>
      <c r="K866" s="236"/>
      <c r="L866" s="236"/>
      <c r="M866" s="236"/>
    </row>
    <row r="867" spans="1:13" s="243" customFormat="1">
      <c r="A867" s="279"/>
      <c r="B867" s="280"/>
      <c r="C867" s="281"/>
      <c r="D867" s="282"/>
      <c r="E867" s="279"/>
      <c r="F867" s="279"/>
      <c r="G867" s="280"/>
      <c r="H867" s="280"/>
      <c r="I867" s="280"/>
      <c r="J867" s="1" t="str">
        <f t="shared" si="14"/>
        <v/>
      </c>
      <c r="K867" s="236"/>
      <c r="L867" s="236"/>
      <c r="M867" s="236"/>
    </row>
    <row r="868" spans="1:13" s="243" customFormat="1">
      <c r="A868" s="279"/>
      <c r="B868" s="280"/>
      <c r="C868" s="281"/>
      <c r="D868" s="282"/>
      <c r="E868" s="279"/>
      <c r="F868" s="279"/>
      <c r="G868" s="280"/>
      <c r="H868" s="280"/>
      <c r="I868" s="280"/>
      <c r="J868" s="1" t="str">
        <f t="shared" si="14"/>
        <v/>
      </c>
      <c r="K868" s="236"/>
      <c r="L868" s="236"/>
      <c r="M868" s="236"/>
    </row>
    <row r="869" spans="1:13" s="243" customFormat="1">
      <c r="A869" s="279"/>
      <c r="B869" s="280"/>
      <c r="C869" s="281"/>
      <c r="D869" s="282"/>
      <c r="E869" s="279"/>
      <c r="F869" s="279"/>
      <c r="G869" s="280"/>
      <c r="H869" s="280"/>
      <c r="I869" s="280"/>
      <c r="J869" s="1" t="str">
        <f t="shared" si="14"/>
        <v/>
      </c>
      <c r="K869" s="236"/>
      <c r="L869" s="236"/>
      <c r="M869" s="236"/>
    </row>
    <row r="870" spans="1:13" s="243" customFormat="1">
      <c r="A870" s="279"/>
      <c r="B870" s="280"/>
      <c r="C870" s="281"/>
      <c r="D870" s="282"/>
      <c r="E870" s="279"/>
      <c r="F870" s="279"/>
      <c r="G870" s="280"/>
      <c r="H870" s="280"/>
      <c r="I870" s="280"/>
      <c r="J870" s="1" t="str">
        <f t="shared" si="14"/>
        <v/>
      </c>
      <c r="K870" s="236"/>
      <c r="L870" s="236"/>
      <c r="M870" s="236"/>
    </row>
    <row r="871" spans="1:13" s="243" customFormat="1">
      <c r="A871" s="279"/>
      <c r="B871" s="280"/>
      <c r="C871" s="281"/>
      <c r="D871" s="282"/>
      <c r="E871" s="279"/>
      <c r="F871" s="279"/>
      <c r="G871" s="280"/>
      <c r="H871" s="280"/>
      <c r="I871" s="280"/>
      <c r="J871" s="1" t="str">
        <f t="shared" si="14"/>
        <v/>
      </c>
      <c r="K871" s="236"/>
      <c r="L871" s="236"/>
      <c r="M871" s="236"/>
    </row>
    <row r="872" spans="1:13" s="243" customFormat="1">
      <c r="A872" s="279"/>
      <c r="B872" s="280"/>
      <c r="C872" s="281"/>
      <c r="D872" s="282"/>
      <c r="E872" s="279"/>
      <c r="F872" s="279"/>
      <c r="G872" s="280"/>
      <c r="H872" s="280"/>
      <c r="I872" s="280"/>
      <c r="J872" s="1" t="str">
        <f t="shared" si="14"/>
        <v/>
      </c>
      <c r="K872" s="236"/>
      <c r="L872" s="236"/>
      <c r="M872" s="236"/>
    </row>
    <row r="873" spans="1:13" s="243" customFormat="1">
      <c r="A873" s="279"/>
      <c r="B873" s="280"/>
      <c r="C873" s="281"/>
      <c r="D873" s="282"/>
      <c r="E873" s="279"/>
      <c r="F873" s="279"/>
      <c r="G873" s="280"/>
      <c r="H873" s="280"/>
      <c r="I873" s="280"/>
      <c r="J873" s="1" t="str">
        <f t="shared" si="14"/>
        <v/>
      </c>
      <c r="K873" s="236"/>
      <c r="L873" s="236"/>
      <c r="M873" s="236"/>
    </row>
    <row r="874" spans="1:13" s="243" customFormat="1">
      <c r="A874" s="279"/>
      <c r="B874" s="280"/>
      <c r="C874" s="281"/>
      <c r="D874" s="282"/>
      <c r="E874" s="279"/>
      <c r="F874" s="279"/>
      <c r="G874" s="280"/>
      <c r="H874" s="280"/>
      <c r="I874" s="280"/>
      <c r="J874" s="1" t="str">
        <f t="shared" si="14"/>
        <v/>
      </c>
      <c r="K874" s="236"/>
      <c r="L874" s="236"/>
      <c r="M874" s="236"/>
    </row>
    <row r="875" spans="1:13" s="243" customFormat="1">
      <c r="A875" s="279"/>
      <c r="B875" s="280"/>
      <c r="C875" s="281"/>
      <c r="D875" s="282"/>
      <c r="E875" s="279"/>
      <c r="F875" s="279"/>
      <c r="G875" s="280"/>
      <c r="H875" s="280"/>
      <c r="I875" s="280"/>
      <c r="J875" s="1" t="str">
        <f t="shared" si="14"/>
        <v/>
      </c>
      <c r="K875" s="236"/>
      <c r="L875" s="236"/>
      <c r="M875" s="236"/>
    </row>
    <row r="876" spans="1:13" s="243" customFormat="1">
      <c r="A876" s="279"/>
      <c r="B876" s="280"/>
      <c r="C876" s="281"/>
      <c r="D876" s="282"/>
      <c r="E876" s="279"/>
      <c r="F876" s="279"/>
      <c r="G876" s="280"/>
      <c r="H876" s="280"/>
      <c r="I876" s="280"/>
      <c r="J876" s="1" t="str">
        <f t="shared" si="14"/>
        <v/>
      </c>
      <c r="K876" s="236"/>
      <c r="L876" s="236"/>
      <c r="M876" s="236"/>
    </row>
    <row r="877" spans="1:13" s="243" customFormat="1">
      <c r="A877" s="279"/>
      <c r="B877" s="280"/>
      <c r="C877" s="281"/>
      <c r="D877" s="282"/>
      <c r="E877" s="279"/>
      <c r="F877" s="279"/>
      <c r="G877" s="280"/>
      <c r="H877" s="280"/>
      <c r="I877" s="280"/>
      <c r="J877" s="1" t="str">
        <f t="shared" si="14"/>
        <v/>
      </c>
      <c r="K877" s="236"/>
      <c r="L877" s="236"/>
      <c r="M877" s="236"/>
    </row>
    <row r="878" spans="1:13" s="243" customFormat="1">
      <c r="A878" s="279"/>
      <c r="B878" s="280"/>
      <c r="C878" s="281"/>
      <c r="D878" s="282"/>
      <c r="E878" s="279"/>
      <c r="F878" s="279"/>
      <c r="G878" s="280"/>
      <c r="H878" s="280"/>
      <c r="I878" s="280"/>
      <c r="J878" s="1" t="str">
        <f t="shared" si="14"/>
        <v/>
      </c>
      <c r="K878" s="236"/>
      <c r="L878" s="236"/>
      <c r="M878" s="236"/>
    </row>
    <row r="879" spans="1:13" s="243" customFormat="1">
      <c r="A879" s="279"/>
      <c r="B879" s="280"/>
      <c r="C879" s="281"/>
      <c r="D879" s="282"/>
      <c r="E879" s="279"/>
      <c r="F879" s="279"/>
      <c r="G879" s="280"/>
      <c r="H879" s="280"/>
      <c r="I879" s="280"/>
      <c r="J879" s="1" t="str">
        <f t="shared" si="14"/>
        <v/>
      </c>
      <c r="K879" s="236"/>
      <c r="L879" s="236"/>
      <c r="M879" s="236"/>
    </row>
    <row r="880" spans="1:13" s="243" customFormat="1">
      <c r="A880" s="279"/>
      <c r="B880" s="280"/>
      <c r="C880" s="281"/>
      <c r="D880" s="282"/>
      <c r="E880" s="279"/>
      <c r="F880" s="279"/>
      <c r="G880" s="280"/>
      <c r="H880" s="280"/>
      <c r="I880" s="280"/>
      <c r="J880" s="1" t="str">
        <f t="shared" si="14"/>
        <v/>
      </c>
      <c r="K880" s="236"/>
      <c r="L880" s="236"/>
      <c r="M880" s="236"/>
    </row>
    <row r="881" spans="1:13" s="243" customFormat="1">
      <c r="A881" s="279"/>
      <c r="B881" s="280"/>
      <c r="C881" s="281"/>
      <c r="D881" s="282"/>
      <c r="E881" s="279"/>
      <c r="F881" s="279"/>
      <c r="G881" s="280"/>
      <c r="H881" s="280"/>
      <c r="I881" s="280"/>
      <c r="J881" s="1" t="str">
        <f t="shared" si="14"/>
        <v/>
      </c>
      <c r="K881" s="236"/>
      <c r="L881" s="236"/>
      <c r="M881" s="236"/>
    </row>
    <row r="882" spans="1:13" s="243" customFormat="1">
      <c r="A882" s="279"/>
      <c r="B882" s="280"/>
      <c r="C882" s="281"/>
      <c r="D882" s="282"/>
      <c r="E882" s="279"/>
      <c r="F882" s="279"/>
      <c r="G882" s="280"/>
      <c r="H882" s="280"/>
      <c r="I882" s="280"/>
      <c r="J882" s="1" t="str">
        <f t="shared" si="14"/>
        <v/>
      </c>
      <c r="K882" s="236"/>
      <c r="L882" s="236"/>
      <c r="M882" s="236"/>
    </row>
    <row r="883" spans="1:13" s="243" customFormat="1">
      <c r="A883" s="279"/>
      <c r="B883" s="280"/>
      <c r="C883" s="281"/>
      <c r="D883" s="282"/>
      <c r="E883" s="279"/>
      <c r="F883" s="279"/>
      <c r="G883" s="280"/>
      <c r="H883" s="280"/>
      <c r="I883" s="280"/>
      <c r="J883" s="1" t="str">
        <f t="shared" si="14"/>
        <v/>
      </c>
      <c r="K883" s="236"/>
      <c r="L883" s="236"/>
      <c r="M883" s="236"/>
    </row>
    <row r="884" spans="1:13" s="243" customFormat="1">
      <c r="A884" s="279"/>
      <c r="B884" s="280"/>
      <c r="C884" s="281"/>
      <c r="D884" s="282"/>
      <c r="E884" s="279"/>
      <c r="F884" s="279"/>
      <c r="G884" s="280"/>
      <c r="H884" s="280"/>
      <c r="I884" s="280"/>
      <c r="J884" s="1" t="str">
        <f t="shared" si="14"/>
        <v/>
      </c>
      <c r="K884" s="236"/>
      <c r="L884" s="236"/>
      <c r="M884" s="236"/>
    </row>
    <row r="885" spans="1:13" s="243" customFormat="1">
      <c r="A885" s="279"/>
      <c r="B885" s="280"/>
      <c r="C885" s="281"/>
      <c r="D885" s="282"/>
      <c r="E885" s="279"/>
      <c r="F885" s="279"/>
      <c r="G885" s="280"/>
      <c r="H885" s="280"/>
      <c r="I885" s="280"/>
      <c r="J885" s="1" t="str">
        <f t="shared" si="14"/>
        <v/>
      </c>
      <c r="K885" s="236"/>
      <c r="L885" s="236"/>
      <c r="M885" s="236"/>
    </row>
    <row r="886" spans="1:13" s="243" customFormat="1">
      <c r="A886" s="279"/>
      <c r="B886" s="280"/>
      <c r="C886" s="281"/>
      <c r="D886" s="282"/>
      <c r="E886" s="279"/>
      <c r="F886" s="279"/>
      <c r="G886" s="280"/>
      <c r="H886" s="280"/>
      <c r="I886" s="280"/>
      <c r="J886" s="1" t="str">
        <f t="shared" si="14"/>
        <v/>
      </c>
      <c r="K886" s="236"/>
      <c r="L886" s="236"/>
      <c r="M886" s="236"/>
    </row>
    <row r="887" spans="1:13" s="243" customFormat="1">
      <c r="A887" s="279"/>
      <c r="B887" s="280"/>
      <c r="C887" s="281"/>
      <c r="D887" s="282"/>
      <c r="E887" s="279"/>
      <c r="F887" s="279"/>
      <c r="G887" s="280"/>
      <c r="H887" s="280"/>
      <c r="I887" s="280"/>
      <c r="J887" s="1" t="str">
        <f t="shared" si="14"/>
        <v/>
      </c>
      <c r="K887" s="236"/>
      <c r="L887" s="236"/>
      <c r="M887" s="236"/>
    </row>
    <row r="888" spans="1:13" s="243" customFormat="1">
      <c r="A888" s="279"/>
      <c r="B888" s="280"/>
      <c r="C888" s="281"/>
      <c r="D888" s="282"/>
      <c r="E888" s="279"/>
      <c r="F888" s="279"/>
      <c r="G888" s="280"/>
      <c r="H888" s="280"/>
      <c r="I888" s="280"/>
      <c r="J888" s="1" t="str">
        <f t="shared" si="14"/>
        <v/>
      </c>
      <c r="K888" s="236"/>
      <c r="L888" s="236"/>
      <c r="M888" s="236"/>
    </row>
    <row r="889" spans="1:13" s="243" customFormat="1">
      <c r="A889" s="279"/>
      <c r="B889" s="280"/>
      <c r="C889" s="281"/>
      <c r="D889" s="282"/>
      <c r="E889" s="279"/>
      <c r="F889" s="279"/>
      <c r="G889" s="280"/>
      <c r="H889" s="280"/>
      <c r="I889" s="280"/>
      <c r="J889" s="1" t="str">
        <f t="shared" si="14"/>
        <v/>
      </c>
      <c r="K889" s="236"/>
      <c r="L889" s="236"/>
      <c r="M889" s="236"/>
    </row>
    <row r="890" spans="1:13" s="243" customFormat="1">
      <c r="A890" s="279"/>
      <c r="B890" s="280"/>
      <c r="C890" s="281"/>
      <c r="D890" s="282"/>
      <c r="E890" s="279"/>
      <c r="F890" s="279"/>
      <c r="G890" s="280"/>
      <c r="H890" s="280"/>
      <c r="I890" s="280"/>
      <c r="J890" s="1" t="str">
        <f t="shared" si="14"/>
        <v/>
      </c>
      <c r="K890" s="236"/>
      <c r="L890" s="236"/>
      <c r="M890" s="236"/>
    </row>
    <row r="891" spans="1:13" s="243" customFormat="1">
      <c r="A891" s="279"/>
      <c r="B891" s="280"/>
      <c r="C891" s="281"/>
      <c r="D891" s="282"/>
      <c r="E891" s="279"/>
      <c r="F891" s="279"/>
      <c r="G891" s="280"/>
      <c r="H891" s="280"/>
      <c r="I891" s="280"/>
      <c r="J891" s="1" t="str">
        <f t="shared" si="14"/>
        <v/>
      </c>
      <c r="K891" s="236"/>
      <c r="L891" s="236"/>
      <c r="M891" s="236"/>
    </row>
    <row r="892" spans="1:13" s="243" customFormat="1">
      <c r="A892" s="279"/>
      <c r="B892" s="280"/>
      <c r="C892" s="281"/>
      <c r="D892" s="282"/>
      <c r="E892" s="279"/>
      <c r="F892" s="279"/>
      <c r="G892" s="280"/>
      <c r="H892" s="280"/>
      <c r="I892" s="280"/>
      <c r="J892" s="1" t="str">
        <f t="shared" si="14"/>
        <v/>
      </c>
      <c r="K892" s="236"/>
      <c r="L892" s="236"/>
      <c r="M892" s="236"/>
    </row>
    <row r="893" spans="1:13" s="243" customFormat="1">
      <c r="A893" s="279"/>
      <c r="B893" s="280"/>
      <c r="C893" s="281"/>
      <c r="D893" s="282"/>
      <c r="E893" s="279"/>
      <c r="F893" s="279"/>
      <c r="G893" s="280"/>
      <c r="H893" s="280"/>
      <c r="I893" s="280"/>
      <c r="J893" s="1" t="str">
        <f t="shared" si="14"/>
        <v/>
      </c>
      <c r="K893" s="236"/>
      <c r="L893" s="236"/>
      <c r="M893" s="236"/>
    </row>
    <row r="894" spans="1:13" s="243" customFormat="1">
      <c r="A894" s="279"/>
      <c r="B894" s="280"/>
      <c r="C894" s="281"/>
      <c r="D894" s="282"/>
      <c r="E894" s="279"/>
      <c r="F894" s="279"/>
      <c r="G894" s="280"/>
      <c r="H894" s="280"/>
      <c r="I894" s="280"/>
      <c r="J894" s="1" t="str">
        <f t="shared" si="14"/>
        <v/>
      </c>
      <c r="K894" s="236"/>
      <c r="L894" s="236"/>
      <c r="M894" s="236"/>
    </row>
    <row r="895" spans="1:13" s="243" customFormat="1">
      <c r="A895" s="279"/>
      <c r="B895" s="280"/>
      <c r="C895" s="281"/>
      <c r="D895" s="282"/>
      <c r="E895" s="279"/>
      <c r="F895" s="279"/>
      <c r="G895" s="280"/>
      <c r="H895" s="280"/>
      <c r="I895" s="280"/>
      <c r="J895" s="1" t="str">
        <f t="shared" si="14"/>
        <v/>
      </c>
      <c r="K895" s="236"/>
      <c r="L895" s="236"/>
      <c r="M895" s="236"/>
    </row>
    <row r="896" spans="1:13" s="243" customFormat="1">
      <c r="A896" s="279"/>
      <c r="B896" s="280"/>
      <c r="C896" s="281"/>
      <c r="D896" s="282"/>
      <c r="E896" s="279"/>
      <c r="F896" s="279"/>
      <c r="G896" s="280"/>
      <c r="H896" s="280"/>
      <c r="I896" s="280"/>
      <c r="J896" s="1" t="str">
        <f t="shared" ref="J896:J959" si="15">LEFT(F896,2)</f>
        <v/>
      </c>
      <c r="K896" s="236"/>
      <c r="L896" s="236"/>
      <c r="M896" s="236"/>
    </row>
    <row r="897" spans="1:13" s="243" customFormat="1">
      <c r="A897" s="279"/>
      <c r="B897" s="280"/>
      <c r="C897" s="281"/>
      <c r="D897" s="282"/>
      <c r="E897" s="279"/>
      <c r="F897" s="279"/>
      <c r="G897" s="280"/>
      <c r="H897" s="280"/>
      <c r="I897" s="280"/>
      <c r="J897" s="1" t="str">
        <f t="shared" si="15"/>
        <v/>
      </c>
      <c r="K897" s="236"/>
      <c r="L897" s="236"/>
      <c r="M897" s="236"/>
    </row>
    <row r="898" spans="1:13" s="243" customFormat="1">
      <c r="A898" s="279"/>
      <c r="B898" s="280"/>
      <c r="C898" s="281"/>
      <c r="D898" s="282"/>
      <c r="E898" s="279"/>
      <c r="F898" s="279"/>
      <c r="G898" s="280"/>
      <c r="H898" s="280"/>
      <c r="I898" s="280"/>
      <c r="J898" s="1" t="str">
        <f t="shared" si="15"/>
        <v/>
      </c>
      <c r="K898" s="236"/>
      <c r="L898" s="236"/>
      <c r="M898" s="236"/>
    </row>
    <row r="899" spans="1:13" s="243" customFormat="1">
      <c r="A899" s="279"/>
      <c r="B899" s="280"/>
      <c r="C899" s="281"/>
      <c r="D899" s="282"/>
      <c r="E899" s="279"/>
      <c r="F899" s="279"/>
      <c r="G899" s="280"/>
      <c r="H899" s="280"/>
      <c r="I899" s="280"/>
      <c r="J899" s="1" t="str">
        <f t="shared" si="15"/>
        <v/>
      </c>
      <c r="K899" s="236"/>
      <c r="L899" s="236"/>
      <c r="M899" s="236"/>
    </row>
    <row r="900" spans="1:13" s="243" customFormat="1">
      <c r="A900" s="279"/>
      <c r="B900" s="280"/>
      <c r="C900" s="281"/>
      <c r="D900" s="282"/>
      <c r="E900" s="279"/>
      <c r="F900" s="279"/>
      <c r="G900" s="280"/>
      <c r="H900" s="280"/>
      <c r="I900" s="280"/>
      <c r="J900" s="1" t="str">
        <f t="shared" si="15"/>
        <v/>
      </c>
      <c r="K900" s="236"/>
      <c r="L900" s="236"/>
      <c r="M900" s="236"/>
    </row>
    <row r="901" spans="1:13" s="243" customFormat="1">
      <c r="A901" s="279"/>
      <c r="B901" s="280"/>
      <c r="C901" s="281"/>
      <c r="D901" s="282"/>
      <c r="E901" s="279"/>
      <c r="F901" s="279"/>
      <c r="G901" s="280"/>
      <c r="H901" s="280"/>
      <c r="I901" s="280"/>
      <c r="J901" s="1" t="str">
        <f t="shared" si="15"/>
        <v/>
      </c>
      <c r="K901" s="236"/>
      <c r="L901" s="236"/>
      <c r="M901" s="236"/>
    </row>
    <row r="902" spans="1:13" s="243" customFormat="1">
      <c r="A902" s="279"/>
      <c r="B902" s="280"/>
      <c r="C902" s="281"/>
      <c r="D902" s="282"/>
      <c r="E902" s="279"/>
      <c r="F902" s="279"/>
      <c r="G902" s="280"/>
      <c r="H902" s="280"/>
      <c r="I902" s="280"/>
      <c r="J902" s="1" t="str">
        <f t="shared" si="15"/>
        <v/>
      </c>
      <c r="K902" s="236"/>
      <c r="L902" s="236"/>
      <c r="M902" s="236"/>
    </row>
    <row r="903" spans="1:13" s="243" customFormat="1">
      <c r="A903" s="279"/>
      <c r="B903" s="280"/>
      <c r="C903" s="281"/>
      <c r="D903" s="282"/>
      <c r="E903" s="279"/>
      <c r="F903" s="279"/>
      <c r="G903" s="280"/>
      <c r="H903" s="280"/>
      <c r="I903" s="280"/>
      <c r="J903" s="1" t="str">
        <f t="shared" si="15"/>
        <v/>
      </c>
      <c r="K903" s="236"/>
      <c r="L903" s="236"/>
      <c r="M903" s="236"/>
    </row>
    <row r="904" spans="1:13" s="243" customFormat="1">
      <c r="A904" s="279"/>
      <c r="B904" s="280"/>
      <c r="C904" s="281"/>
      <c r="D904" s="282"/>
      <c r="E904" s="279"/>
      <c r="F904" s="279"/>
      <c r="G904" s="280"/>
      <c r="H904" s="280"/>
      <c r="I904" s="280"/>
      <c r="J904" s="1" t="str">
        <f t="shared" si="15"/>
        <v/>
      </c>
      <c r="K904" s="236"/>
      <c r="L904" s="236"/>
      <c r="M904" s="236"/>
    </row>
    <row r="905" spans="1:13" s="243" customFormat="1">
      <c r="A905" s="279"/>
      <c r="B905" s="280"/>
      <c r="C905" s="281"/>
      <c r="D905" s="282"/>
      <c r="E905" s="279"/>
      <c r="F905" s="279"/>
      <c r="G905" s="280"/>
      <c r="H905" s="280"/>
      <c r="I905" s="280"/>
      <c r="J905" s="1" t="str">
        <f t="shared" si="15"/>
        <v/>
      </c>
      <c r="K905" s="236"/>
      <c r="L905" s="236"/>
      <c r="M905" s="236"/>
    </row>
    <row r="906" spans="1:13" s="243" customFormat="1">
      <c r="A906" s="279"/>
      <c r="B906" s="280"/>
      <c r="C906" s="281"/>
      <c r="D906" s="282"/>
      <c r="E906" s="279"/>
      <c r="F906" s="279"/>
      <c r="G906" s="280"/>
      <c r="H906" s="280"/>
      <c r="I906" s="280"/>
      <c r="J906" s="1" t="str">
        <f t="shared" si="15"/>
        <v/>
      </c>
      <c r="K906" s="236"/>
      <c r="L906" s="236"/>
      <c r="M906" s="236"/>
    </row>
    <row r="907" spans="1:13" s="243" customFormat="1">
      <c r="A907" s="279"/>
      <c r="B907" s="280"/>
      <c r="C907" s="281"/>
      <c r="D907" s="282"/>
      <c r="E907" s="279"/>
      <c r="F907" s="279"/>
      <c r="G907" s="280"/>
      <c r="H907" s="280"/>
      <c r="I907" s="280"/>
      <c r="J907" s="1" t="str">
        <f t="shared" si="15"/>
        <v/>
      </c>
      <c r="K907" s="236"/>
      <c r="L907" s="236"/>
      <c r="M907" s="236"/>
    </row>
    <row r="908" spans="1:13" s="243" customFormat="1">
      <c r="A908" s="279"/>
      <c r="B908" s="280"/>
      <c r="C908" s="281"/>
      <c r="D908" s="282"/>
      <c r="E908" s="279"/>
      <c r="F908" s="279"/>
      <c r="G908" s="280"/>
      <c r="H908" s="280"/>
      <c r="I908" s="280"/>
      <c r="J908" s="1" t="str">
        <f t="shared" si="15"/>
        <v/>
      </c>
      <c r="K908" s="236"/>
      <c r="L908" s="236"/>
      <c r="M908" s="236"/>
    </row>
    <row r="909" spans="1:13" s="243" customFormat="1">
      <c r="A909" s="279"/>
      <c r="B909" s="280"/>
      <c r="C909" s="281"/>
      <c r="D909" s="282"/>
      <c r="E909" s="279"/>
      <c r="F909" s="279"/>
      <c r="G909" s="280"/>
      <c r="H909" s="280"/>
      <c r="I909" s="280"/>
      <c r="J909" s="1" t="str">
        <f t="shared" si="15"/>
        <v/>
      </c>
      <c r="K909" s="236"/>
      <c r="L909" s="236"/>
      <c r="M909" s="236"/>
    </row>
    <row r="910" spans="1:13" s="243" customFormat="1">
      <c r="A910" s="279"/>
      <c r="B910" s="280"/>
      <c r="C910" s="281"/>
      <c r="D910" s="282"/>
      <c r="E910" s="279"/>
      <c r="F910" s="279"/>
      <c r="G910" s="280"/>
      <c r="H910" s="280"/>
      <c r="I910" s="280"/>
      <c r="J910" s="1" t="str">
        <f t="shared" si="15"/>
        <v/>
      </c>
      <c r="K910" s="236"/>
      <c r="L910" s="236"/>
      <c r="M910" s="236"/>
    </row>
    <row r="911" spans="1:13" s="243" customFormat="1">
      <c r="A911" s="279"/>
      <c r="B911" s="280"/>
      <c r="C911" s="281"/>
      <c r="D911" s="282"/>
      <c r="E911" s="279"/>
      <c r="F911" s="279"/>
      <c r="G911" s="280"/>
      <c r="H911" s="280"/>
      <c r="I911" s="280"/>
      <c r="J911" s="1" t="str">
        <f t="shared" si="15"/>
        <v/>
      </c>
      <c r="K911" s="236"/>
      <c r="L911" s="236"/>
      <c r="M911" s="236"/>
    </row>
    <row r="912" spans="1:13" s="243" customFormat="1">
      <c r="A912" s="279"/>
      <c r="B912" s="280"/>
      <c r="C912" s="281"/>
      <c r="D912" s="282"/>
      <c r="E912" s="279"/>
      <c r="F912" s="279"/>
      <c r="G912" s="280"/>
      <c r="H912" s="280"/>
      <c r="I912" s="280"/>
      <c r="J912" s="1" t="str">
        <f t="shared" si="15"/>
        <v/>
      </c>
      <c r="K912" s="236"/>
      <c r="L912" s="236"/>
      <c r="M912" s="236"/>
    </row>
    <row r="913" spans="1:13" s="243" customFormat="1">
      <c r="A913" s="279"/>
      <c r="B913" s="280"/>
      <c r="C913" s="281"/>
      <c r="D913" s="282"/>
      <c r="E913" s="279"/>
      <c r="F913" s="279"/>
      <c r="G913" s="280"/>
      <c r="H913" s="280"/>
      <c r="I913" s="280"/>
      <c r="J913" s="1" t="str">
        <f t="shared" si="15"/>
        <v/>
      </c>
      <c r="K913" s="236"/>
      <c r="L913" s="236"/>
      <c r="M913" s="236"/>
    </row>
    <row r="914" spans="1:13" s="243" customFormat="1">
      <c r="A914" s="279"/>
      <c r="B914" s="280"/>
      <c r="C914" s="281"/>
      <c r="D914" s="282"/>
      <c r="E914" s="279"/>
      <c r="F914" s="279"/>
      <c r="G914" s="280"/>
      <c r="H914" s="280"/>
      <c r="I914" s="280"/>
      <c r="J914" s="1" t="str">
        <f t="shared" si="15"/>
        <v/>
      </c>
      <c r="K914" s="236"/>
      <c r="L914" s="236"/>
      <c r="M914" s="236"/>
    </row>
    <row r="915" spans="1:13" s="243" customFormat="1">
      <c r="A915" s="279"/>
      <c r="B915" s="280"/>
      <c r="C915" s="281"/>
      <c r="D915" s="282"/>
      <c r="E915" s="279"/>
      <c r="F915" s="279"/>
      <c r="G915" s="280"/>
      <c r="H915" s="280"/>
      <c r="I915" s="280"/>
      <c r="J915" s="1" t="str">
        <f t="shared" si="15"/>
        <v/>
      </c>
      <c r="K915" s="236"/>
      <c r="L915" s="236"/>
      <c r="M915" s="236"/>
    </row>
    <row r="916" spans="1:13" s="243" customFormat="1">
      <c r="A916" s="279"/>
      <c r="B916" s="280"/>
      <c r="C916" s="281"/>
      <c r="D916" s="282"/>
      <c r="E916" s="279"/>
      <c r="F916" s="279"/>
      <c r="G916" s="280"/>
      <c r="H916" s="280"/>
      <c r="I916" s="280"/>
      <c r="J916" s="1" t="str">
        <f t="shared" si="15"/>
        <v/>
      </c>
      <c r="K916" s="236"/>
      <c r="L916" s="236"/>
      <c r="M916" s="236"/>
    </row>
    <row r="917" spans="1:13" s="243" customFormat="1">
      <c r="A917" s="279"/>
      <c r="B917" s="280"/>
      <c r="C917" s="281"/>
      <c r="D917" s="282"/>
      <c r="E917" s="279"/>
      <c r="F917" s="279"/>
      <c r="G917" s="280"/>
      <c r="H917" s="280"/>
      <c r="I917" s="280"/>
      <c r="J917" s="1" t="str">
        <f t="shared" si="15"/>
        <v/>
      </c>
      <c r="K917" s="236"/>
      <c r="L917" s="236"/>
      <c r="M917" s="236"/>
    </row>
    <row r="918" spans="1:13" s="243" customFormat="1">
      <c r="A918" s="279"/>
      <c r="B918" s="280"/>
      <c r="C918" s="281"/>
      <c r="D918" s="282"/>
      <c r="E918" s="279"/>
      <c r="F918" s="279"/>
      <c r="G918" s="280"/>
      <c r="H918" s="280"/>
      <c r="I918" s="280"/>
      <c r="J918" s="1" t="str">
        <f t="shared" si="15"/>
        <v/>
      </c>
      <c r="K918" s="236"/>
      <c r="L918" s="236"/>
      <c r="M918" s="236"/>
    </row>
    <row r="919" spans="1:13" s="243" customFormat="1">
      <c r="A919" s="279"/>
      <c r="B919" s="280"/>
      <c r="C919" s="281"/>
      <c r="D919" s="282"/>
      <c r="E919" s="279"/>
      <c r="F919" s="279"/>
      <c r="G919" s="280"/>
      <c r="H919" s="280"/>
      <c r="I919" s="280"/>
      <c r="J919" s="1" t="str">
        <f t="shared" si="15"/>
        <v/>
      </c>
      <c r="K919" s="236"/>
      <c r="L919" s="236"/>
      <c r="M919" s="236"/>
    </row>
    <row r="920" spans="1:13" s="243" customFormat="1">
      <c r="A920" s="279"/>
      <c r="B920" s="280"/>
      <c r="C920" s="281"/>
      <c r="D920" s="282"/>
      <c r="E920" s="279"/>
      <c r="F920" s="279"/>
      <c r="G920" s="280"/>
      <c r="H920" s="280"/>
      <c r="I920" s="280"/>
      <c r="J920" s="1" t="str">
        <f t="shared" si="15"/>
        <v/>
      </c>
      <c r="K920" s="236"/>
      <c r="L920" s="236"/>
      <c r="M920" s="236"/>
    </row>
    <row r="921" spans="1:13" s="243" customFormat="1">
      <c r="A921" s="279"/>
      <c r="B921" s="280"/>
      <c r="C921" s="281"/>
      <c r="D921" s="282"/>
      <c r="E921" s="279"/>
      <c r="F921" s="279"/>
      <c r="G921" s="280"/>
      <c r="H921" s="280"/>
      <c r="I921" s="280"/>
      <c r="J921" s="1" t="str">
        <f t="shared" si="15"/>
        <v/>
      </c>
      <c r="K921" s="236"/>
      <c r="L921" s="236"/>
      <c r="M921" s="236"/>
    </row>
    <row r="922" spans="1:13" s="243" customFormat="1">
      <c r="A922" s="279"/>
      <c r="B922" s="280"/>
      <c r="C922" s="281"/>
      <c r="D922" s="282"/>
      <c r="E922" s="279"/>
      <c r="F922" s="279"/>
      <c r="G922" s="280"/>
      <c r="H922" s="280"/>
      <c r="I922" s="280"/>
      <c r="J922" s="1" t="str">
        <f t="shared" si="15"/>
        <v/>
      </c>
      <c r="K922" s="236"/>
      <c r="L922" s="236"/>
      <c r="M922" s="236"/>
    </row>
    <row r="923" spans="1:13" s="243" customFormat="1">
      <c r="A923" s="279"/>
      <c r="B923" s="280"/>
      <c r="C923" s="281"/>
      <c r="D923" s="282"/>
      <c r="E923" s="279"/>
      <c r="F923" s="279"/>
      <c r="G923" s="280"/>
      <c r="H923" s="280"/>
      <c r="I923" s="280"/>
      <c r="J923" s="1" t="str">
        <f t="shared" si="15"/>
        <v/>
      </c>
      <c r="K923" s="236"/>
      <c r="L923" s="236"/>
      <c r="M923" s="236"/>
    </row>
    <row r="924" spans="1:13" s="243" customFormat="1">
      <c r="A924" s="279"/>
      <c r="B924" s="280"/>
      <c r="C924" s="281"/>
      <c r="D924" s="282"/>
      <c r="E924" s="279"/>
      <c r="F924" s="279"/>
      <c r="G924" s="280"/>
      <c r="H924" s="280"/>
      <c r="I924" s="280"/>
      <c r="J924" s="1" t="str">
        <f t="shared" si="15"/>
        <v/>
      </c>
      <c r="K924" s="236"/>
      <c r="L924" s="236"/>
      <c r="M924" s="236"/>
    </row>
    <row r="925" spans="1:13" s="243" customFormat="1">
      <c r="A925" s="279"/>
      <c r="B925" s="280"/>
      <c r="C925" s="281"/>
      <c r="D925" s="282"/>
      <c r="E925" s="279"/>
      <c r="F925" s="279"/>
      <c r="G925" s="280"/>
      <c r="H925" s="280"/>
      <c r="I925" s="280"/>
      <c r="J925" s="1" t="str">
        <f t="shared" si="15"/>
        <v/>
      </c>
      <c r="K925" s="236"/>
      <c r="L925" s="236"/>
      <c r="M925" s="236"/>
    </row>
    <row r="926" spans="1:13" s="243" customFormat="1">
      <c r="A926" s="279"/>
      <c r="B926" s="280"/>
      <c r="C926" s="281"/>
      <c r="D926" s="282"/>
      <c r="E926" s="279"/>
      <c r="F926" s="279"/>
      <c r="G926" s="280"/>
      <c r="H926" s="280"/>
      <c r="I926" s="280"/>
      <c r="J926" s="1" t="str">
        <f t="shared" si="15"/>
        <v/>
      </c>
      <c r="K926" s="236"/>
      <c r="L926" s="236"/>
      <c r="M926" s="236"/>
    </row>
    <row r="927" spans="1:13" s="243" customFormat="1">
      <c r="A927" s="279"/>
      <c r="B927" s="280"/>
      <c r="C927" s="281"/>
      <c r="D927" s="282"/>
      <c r="E927" s="279"/>
      <c r="F927" s="279"/>
      <c r="G927" s="280"/>
      <c r="H927" s="280"/>
      <c r="I927" s="280"/>
      <c r="J927" s="1" t="str">
        <f t="shared" si="15"/>
        <v/>
      </c>
      <c r="K927" s="236"/>
      <c r="L927" s="236"/>
      <c r="M927" s="236"/>
    </row>
    <row r="928" spans="1:13" s="243" customFormat="1">
      <c r="A928" s="279"/>
      <c r="B928" s="280"/>
      <c r="C928" s="281"/>
      <c r="D928" s="282"/>
      <c r="E928" s="279"/>
      <c r="F928" s="279"/>
      <c r="G928" s="280"/>
      <c r="H928" s="280"/>
      <c r="I928" s="280"/>
      <c r="J928" s="1" t="str">
        <f t="shared" si="15"/>
        <v/>
      </c>
      <c r="K928" s="236"/>
      <c r="L928" s="236"/>
      <c r="M928" s="236"/>
    </row>
    <row r="929" spans="1:13" s="243" customFormat="1">
      <c r="A929" s="279"/>
      <c r="B929" s="280"/>
      <c r="C929" s="281"/>
      <c r="D929" s="282"/>
      <c r="E929" s="279"/>
      <c r="F929" s="279"/>
      <c r="G929" s="280"/>
      <c r="H929" s="280"/>
      <c r="I929" s="280"/>
      <c r="J929" s="1" t="str">
        <f t="shared" si="15"/>
        <v/>
      </c>
      <c r="K929" s="236"/>
      <c r="L929" s="236"/>
      <c r="M929" s="236"/>
    </row>
    <row r="930" spans="1:13" s="243" customFormat="1">
      <c r="A930" s="279"/>
      <c r="B930" s="280"/>
      <c r="C930" s="281"/>
      <c r="D930" s="282"/>
      <c r="E930" s="279"/>
      <c r="F930" s="279"/>
      <c r="G930" s="280"/>
      <c r="H930" s="280"/>
      <c r="I930" s="280"/>
      <c r="J930" s="1" t="str">
        <f t="shared" si="15"/>
        <v/>
      </c>
      <c r="K930" s="236"/>
      <c r="L930" s="236"/>
      <c r="M930" s="236"/>
    </row>
    <row r="931" spans="1:13" s="243" customFormat="1">
      <c r="A931" s="279"/>
      <c r="B931" s="280"/>
      <c r="C931" s="281"/>
      <c r="D931" s="282"/>
      <c r="E931" s="279"/>
      <c r="F931" s="279"/>
      <c r="G931" s="280"/>
      <c r="H931" s="280"/>
      <c r="I931" s="280"/>
      <c r="J931" s="1" t="str">
        <f t="shared" si="15"/>
        <v/>
      </c>
      <c r="K931" s="236"/>
      <c r="L931" s="236"/>
      <c r="M931" s="236"/>
    </row>
    <row r="932" spans="1:13" s="243" customFormat="1">
      <c r="A932" s="279"/>
      <c r="B932" s="280"/>
      <c r="C932" s="281"/>
      <c r="D932" s="282"/>
      <c r="E932" s="279"/>
      <c r="F932" s="279"/>
      <c r="G932" s="280"/>
      <c r="H932" s="280"/>
      <c r="I932" s="280"/>
      <c r="J932" s="1" t="str">
        <f t="shared" si="15"/>
        <v/>
      </c>
      <c r="K932" s="236"/>
      <c r="L932" s="236"/>
      <c r="M932" s="236"/>
    </row>
    <row r="933" spans="1:13" s="243" customFormat="1">
      <c r="A933" s="279"/>
      <c r="B933" s="280"/>
      <c r="C933" s="281"/>
      <c r="D933" s="282"/>
      <c r="E933" s="279"/>
      <c r="F933" s="279"/>
      <c r="G933" s="280"/>
      <c r="H933" s="280"/>
      <c r="I933" s="280"/>
      <c r="J933" s="1" t="str">
        <f t="shared" si="15"/>
        <v/>
      </c>
      <c r="K933" s="236"/>
      <c r="L933" s="236"/>
      <c r="M933" s="236"/>
    </row>
    <row r="934" spans="1:13" s="243" customFormat="1">
      <c r="A934" s="279"/>
      <c r="B934" s="280"/>
      <c r="C934" s="281"/>
      <c r="D934" s="282"/>
      <c r="E934" s="279"/>
      <c r="F934" s="279"/>
      <c r="G934" s="280"/>
      <c r="H934" s="280"/>
      <c r="I934" s="280"/>
      <c r="J934" s="1" t="str">
        <f t="shared" si="15"/>
        <v/>
      </c>
      <c r="K934" s="236"/>
      <c r="L934" s="236"/>
      <c r="M934" s="236"/>
    </row>
    <row r="935" spans="1:13" s="243" customFormat="1">
      <c r="A935" s="279"/>
      <c r="B935" s="280"/>
      <c r="C935" s="281"/>
      <c r="D935" s="282"/>
      <c r="E935" s="279"/>
      <c r="F935" s="279"/>
      <c r="G935" s="280"/>
      <c r="H935" s="280"/>
      <c r="I935" s="280"/>
      <c r="J935" s="1" t="str">
        <f t="shared" si="15"/>
        <v/>
      </c>
      <c r="K935" s="236"/>
      <c r="L935" s="236"/>
      <c r="M935" s="236"/>
    </row>
    <row r="936" spans="1:13" s="243" customFormat="1">
      <c r="A936" s="279"/>
      <c r="B936" s="280"/>
      <c r="C936" s="281"/>
      <c r="D936" s="282"/>
      <c r="E936" s="279"/>
      <c r="F936" s="279"/>
      <c r="G936" s="280"/>
      <c r="H936" s="280"/>
      <c r="I936" s="280"/>
      <c r="J936" s="1" t="str">
        <f t="shared" si="15"/>
        <v/>
      </c>
      <c r="K936" s="236"/>
      <c r="L936" s="236"/>
      <c r="M936" s="236"/>
    </row>
    <row r="937" spans="1:13" s="243" customFormat="1">
      <c r="A937" s="279"/>
      <c r="B937" s="280"/>
      <c r="C937" s="281"/>
      <c r="D937" s="282"/>
      <c r="E937" s="279"/>
      <c r="F937" s="279"/>
      <c r="G937" s="280"/>
      <c r="H937" s="280"/>
      <c r="I937" s="280"/>
      <c r="J937" s="1" t="str">
        <f t="shared" si="15"/>
        <v/>
      </c>
      <c r="K937" s="236"/>
      <c r="L937" s="236"/>
      <c r="M937" s="236"/>
    </row>
    <row r="938" spans="1:13" s="243" customFormat="1">
      <c r="A938" s="279"/>
      <c r="B938" s="280"/>
      <c r="C938" s="281"/>
      <c r="D938" s="282"/>
      <c r="E938" s="279"/>
      <c r="F938" s="279"/>
      <c r="G938" s="280"/>
      <c r="H938" s="280"/>
      <c r="I938" s="280"/>
      <c r="J938" s="1" t="str">
        <f t="shared" si="15"/>
        <v/>
      </c>
      <c r="K938" s="236"/>
      <c r="L938" s="236"/>
      <c r="M938" s="236"/>
    </row>
    <row r="939" spans="1:13" s="243" customFormat="1">
      <c r="A939" s="279"/>
      <c r="B939" s="280"/>
      <c r="C939" s="281"/>
      <c r="D939" s="282"/>
      <c r="E939" s="279"/>
      <c r="F939" s="279"/>
      <c r="G939" s="280"/>
      <c r="H939" s="280"/>
      <c r="I939" s="280"/>
      <c r="J939" s="1" t="str">
        <f t="shared" si="15"/>
        <v/>
      </c>
      <c r="K939" s="236"/>
      <c r="L939" s="236"/>
      <c r="M939" s="236"/>
    </row>
    <row r="940" spans="1:13" s="243" customFormat="1">
      <c r="A940" s="279"/>
      <c r="B940" s="280"/>
      <c r="C940" s="281"/>
      <c r="D940" s="282"/>
      <c r="E940" s="279"/>
      <c r="F940" s="279"/>
      <c r="G940" s="280"/>
      <c r="H940" s="280"/>
      <c r="I940" s="280"/>
      <c r="J940" s="1" t="str">
        <f t="shared" si="15"/>
        <v/>
      </c>
      <c r="K940" s="236"/>
      <c r="L940" s="236"/>
      <c r="M940" s="236"/>
    </row>
    <row r="941" spans="1:13" s="243" customFormat="1">
      <c r="A941" s="279"/>
      <c r="B941" s="280"/>
      <c r="C941" s="281"/>
      <c r="D941" s="282"/>
      <c r="E941" s="279"/>
      <c r="F941" s="279"/>
      <c r="G941" s="280"/>
      <c r="H941" s="280"/>
      <c r="I941" s="280"/>
      <c r="J941" s="1" t="str">
        <f t="shared" si="15"/>
        <v/>
      </c>
      <c r="K941" s="236"/>
      <c r="L941" s="236"/>
      <c r="M941" s="236"/>
    </row>
    <row r="942" spans="1:13" s="243" customFormat="1">
      <c r="A942" s="279"/>
      <c r="B942" s="280"/>
      <c r="C942" s="281"/>
      <c r="D942" s="282"/>
      <c r="E942" s="279"/>
      <c r="F942" s="279"/>
      <c r="G942" s="280"/>
      <c r="H942" s="280"/>
      <c r="I942" s="280"/>
      <c r="J942" s="1" t="str">
        <f t="shared" si="15"/>
        <v/>
      </c>
      <c r="K942" s="236"/>
      <c r="L942" s="236"/>
      <c r="M942" s="236"/>
    </row>
    <row r="943" spans="1:13" s="243" customFormat="1">
      <c r="A943" s="279"/>
      <c r="B943" s="280"/>
      <c r="C943" s="281"/>
      <c r="D943" s="282"/>
      <c r="E943" s="279"/>
      <c r="F943" s="279"/>
      <c r="G943" s="280"/>
      <c r="H943" s="280"/>
      <c r="I943" s="280"/>
      <c r="J943" s="1" t="str">
        <f t="shared" si="15"/>
        <v/>
      </c>
      <c r="K943" s="236"/>
      <c r="L943" s="236"/>
      <c r="M943" s="236"/>
    </row>
    <row r="944" spans="1:13" s="243" customFormat="1">
      <c r="A944" s="279"/>
      <c r="B944" s="280"/>
      <c r="C944" s="281"/>
      <c r="D944" s="282"/>
      <c r="E944" s="279"/>
      <c r="F944" s="279"/>
      <c r="G944" s="280"/>
      <c r="H944" s="280"/>
      <c r="I944" s="280"/>
      <c r="J944" s="1" t="str">
        <f t="shared" si="15"/>
        <v/>
      </c>
      <c r="K944" s="236"/>
      <c r="L944" s="236"/>
      <c r="M944" s="236"/>
    </row>
    <row r="945" spans="1:13" s="243" customFormat="1">
      <c r="A945" s="279"/>
      <c r="B945" s="280"/>
      <c r="C945" s="281"/>
      <c r="D945" s="282"/>
      <c r="E945" s="279"/>
      <c r="F945" s="279"/>
      <c r="G945" s="280"/>
      <c r="H945" s="280"/>
      <c r="I945" s="280"/>
      <c r="J945" s="1" t="str">
        <f t="shared" si="15"/>
        <v/>
      </c>
      <c r="K945" s="236"/>
      <c r="L945" s="236"/>
      <c r="M945" s="236"/>
    </row>
    <row r="946" spans="1:13" s="243" customFormat="1">
      <c r="A946" s="279"/>
      <c r="B946" s="280"/>
      <c r="C946" s="281"/>
      <c r="D946" s="282"/>
      <c r="E946" s="279"/>
      <c r="F946" s="279"/>
      <c r="G946" s="280"/>
      <c r="H946" s="280"/>
      <c r="I946" s="280"/>
      <c r="J946" s="1" t="str">
        <f t="shared" si="15"/>
        <v/>
      </c>
      <c r="K946" s="236"/>
      <c r="L946" s="236"/>
      <c r="M946" s="236"/>
    </row>
    <row r="947" spans="1:13" s="243" customFormat="1">
      <c r="A947" s="279"/>
      <c r="B947" s="280"/>
      <c r="C947" s="281"/>
      <c r="D947" s="282"/>
      <c r="E947" s="279"/>
      <c r="F947" s="279"/>
      <c r="G947" s="280"/>
      <c r="H947" s="280"/>
      <c r="I947" s="280"/>
      <c r="J947" s="1" t="str">
        <f t="shared" si="15"/>
        <v/>
      </c>
      <c r="K947" s="236"/>
      <c r="L947" s="236"/>
      <c r="M947" s="236"/>
    </row>
    <row r="948" spans="1:13" s="243" customFormat="1">
      <c r="A948" s="279"/>
      <c r="B948" s="280"/>
      <c r="C948" s="281"/>
      <c r="D948" s="282"/>
      <c r="E948" s="279"/>
      <c r="F948" s="279"/>
      <c r="G948" s="280"/>
      <c r="H948" s="280"/>
      <c r="I948" s="280"/>
      <c r="J948" s="1" t="str">
        <f t="shared" si="15"/>
        <v/>
      </c>
      <c r="K948" s="236"/>
      <c r="L948" s="236"/>
      <c r="M948" s="236"/>
    </row>
    <row r="949" spans="1:13" s="243" customFormat="1">
      <c r="A949" s="279"/>
      <c r="B949" s="280"/>
      <c r="C949" s="281"/>
      <c r="D949" s="282"/>
      <c r="E949" s="279"/>
      <c r="F949" s="279"/>
      <c r="G949" s="280"/>
      <c r="H949" s="280"/>
      <c r="I949" s="280"/>
      <c r="J949" s="1" t="str">
        <f t="shared" si="15"/>
        <v/>
      </c>
      <c r="K949" s="236"/>
      <c r="L949" s="236"/>
      <c r="M949" s="236"/>
    </row>
    <row r="950" spans="1:13" s="243" customFormat="1">
      <c r="A950" s="279"/>
      <c r="B950" s="280"/>
      <c r="C950" s="281"/>
      <c r="D950" s="282"/>
      <c r="E950" s="279"/>
      <c r="F950" s="279"/>
      <c r="G950" s="280"/>
      <c r="H950" s="280"/>
      <c r="I950" s="280"/>
      <c r="J950" s="1" t="str">
        <f t="shared" si="15"/>
        <v/>
      </c>
      <c r="K950" s="236"/>
      <c r="L950" s="236"/>
      <c r="M950" s="236"/>
    </row>
    <row r="951" spans="1:13" s="243" customFormat="1">
      <c r="A951" s="279"/>
      <c r="B951" s="280"/>
      <c r="C951" s="281"/>
      <c r="D951" s="282"/>
      <c r="E951" s="279"/>
      <c r="F951" s="279"/>
      <c r="G951" s="280"/>
      <c r="H951" s="280"/>
      <c r="I951" s="280"/>
      <c r="J951" s="1" t="str">
        <f t="shared" si="15"/>
        <v/>
      </c>
      <c r="K951" s="236"/>
      <c r="L951" s="236"/>
      <c r="M951" s="236"/>
    </row>
    <row r="952" spans="1:13" s="243" customFormat="1">
      <c r="A952" s="279"/>
      <c r="B952" s="280"/>
      <c r="C952" s="281"/>
      <c r="D952" s="282"/>
      <c r="E952" s="279"/>
      <c r="F952" s="279"/>
      <c r="G952" s="280"/>
      <c r="H952" s="280"/>
      <c r="I952" s="280"/>
      <c r="J952" s="1" t="str">
        <f t="shared" si="15"/>
        <v/>
      </c>
      <c r="K952" s="236"/>
      <c r="L952" s="236"/>
      <c r="M952" s="236"/>
    </row>
    <row r="953" spans="1:13" s="243" customFormat="1">
      <c r="A953" s="279"/>
      <c r="B953" s="280"/>
      <c r="C953" s="281"/>
      <c r="D953" s="282"/>
      <c r="E953" s="279"/>
      <c r="F953" s="279"/>
      <c r="G953" s="280"/>
      <c r="H953" s="280"/>
      <c r="I953" s="280"/>
      <c r="J953" s="1" t="str">
        <f t="shared" si="15"/>
        <v/>
      </c>
      <c r="K953" s="236"/>
      <c r="L953" s="236"/>
      <c r="M953" s="236"/>
    </row>
    <row r="954" spans="1:13" s="243" customFormat="1">
      <c r="A954" s="279"/>
      <c r="B954" s="280"/>
      <c r="C954" s="281"/>
      <c r="D954" s="282"/>
      <c r="E954" s="279"/>
      <c r="F954" s="279"/>
      <c r="G954" s="280"/>
      <c r="H954" s="280"/>
      <c r="I954" s="280"/>
      <c r="J954" s="1" t="str">
        <f t="shared" si="15"/>
        <v/>
      </c>
      <c r="K954" s="236"/>
      <c r="L954" s="236"/>
      <c r="M954" s="236"/>
    </row>
    <row r="955" spans="1:13" s="243" customFormat="1">
      <c r="A955" s="279"/>
      <c r="B955" s="280"/>
      <c r="C955" s="281"/>
      <c r="D955" s="282"/>
      <c r="E955" s="279"/>
      <c r="F955" s="279"/>
      <c r="G955" s="280"/>
      <c r="H955" s="280"/>
      <c r="I955" s="280"/>
      <c r="J955" s="1" t="str">
        <f t="shared" si="15"/>
        <v/>
      </c>
      <c r="K955" s="236"/>
      <c r="L955" s="236"/>
      <c r="M955" s="236"/>
    </row>
    <row r="956" spans="1:13" s="243" customFormat="1">
      <c r="A956" s="279"/>
      <c r="B956" s="280"/>
      <c r="C956" s="281"/>
      <c r="D956" s="282"/>
      <c r="E956" s="279"/>
      <c r="F956" s="279"/>
      <c r="G956" s="280"/>
      <c r="H956" s="280"/>
      <c r="I956" s="280"/>
      <c r="J956" s="1" t="str">
        <f t="shared" si="15"/>
        <v/>
      </c>
      <c r="K956" s="236"/>
      <c r="L956" s="236"/>
      <c r="M956" s="236"/>
    </row>
    <row r="957" spans="1:13" s="243" customFormat="1">
      <c r="A957" s="279"/>
      <c r="B957" s="280"/>
      <c r="C957" s="281"/>
      <c r="D957" s="282"/>
      <c r="E957" s="279"/>
      <c r="F957" s="279"/>
      <c r="G957" s="280"/>
      <c r="H957" s="280"/>
      <c r="I957" s="280"/>
      <c r="J957" s="1" t="str">
        <f t="shared" si="15"/>
        <v/>
      </c>
      <c r="K957" s="236"/>
      <c r="L957" s="236"/>
      <c r="M957" s="236"/>
    </row>
    <row r="958" spans="1:13" s="243" customFormat="1">
      <c r="A958" s="279"/>
      <c r="B958" s="280"/>
      <c r="C958" s="281"/>
      <c r="D958" s="282"/>
      <c r="E958" s="279"/>
      <c r="F958" s="279"/>
      <c r="G958" s="280"/>
      <c r="H958" s="280"/>
      <c r="I958" s="280"/>
      <c r="J958" s="1" t="str">
        <f t="shared" si="15"/>
        <v/>
      </c>
      <c r="K958" s="236"/>
      <c r="L958" s="236"/>
      <c r="M958" s="236"/>
    </row>
    <row r="959" spans="1:13" s="243" customFormat="1">
      <c r="A959" s="279"/>
      <c r="B959" s="280"/>
      <c r="C959" s="281"/>
      <c r="D959" s="282"/>
      <c r="E959" s="279"/>
      <c r="F959" s="279"/>
      <c r="G959" s="280"/>
      <c r="H959" s="280"/>
      <c r="I959" s="280"/>
      <c r="J959" s="1" t="str">
        <f t="shared" si="15"/>
        <v/>
      </c>
      <c r="K959" s="236"/>
      <c r="L959" s="236"/>
      <c r="M959" s="236"/>
    </row>
    <row r="960" spans="1:13" s="243" customFormat="1">
      <c r="A960" s="279"/>
      <c r="B960" s="280"/>
      <c r="C960" s="281"/>
      <c r="D960" s="282"/>
      <c r="E960" s="279"/>
      <c r="F960" s="279"/>
      <c r="G960" s="280"/>
      <c r="H960" s="280"/>
      <c r="I960" s="280"/>
      <c r="J960" s="1" t="str">
        <f t="shared" ref="J960:J1023" si="16">LEFT(F960,2)</f>
        <v/>
      </c>
      <c r="K960" s="236"/>
      <c r="L960" s="236"/>
      <c r="M960" s="236"/>
    </row>
    <row r="961" spans="1:13" s="243" customFormat="1">
      <c r="A961" s="279"/>
      <c r="B961" s="280"/>
      <c r="C961" s="281"/>
      <c r="D961" s="282"/>
      <c r="E961" s="279"/>
      <c r="F961" s="279"/>
      <c r="G961" s="280"/>
      <c r="H961" s="280"/>
      <c r="I961" s="280"/>
      <c r="J961" s="1" t="str">
        <f t="shared" si="16"/>
        <v/>
      </c>
      <c r="K961" s="236"/>
      <c r="L961" s="236"/>
      <c r="M961" s="236"/>
    </row>
    <row r="962" spans="1:13" s="243" customFormat="1">
      <c r="A962" s="279"/>
      <c r="B962" s="280"/>
      <c r="C962" s="281"/>
      <c r="D962" s="282"/>
      <c r="E962" s="279"/>
      <c r="F962" s="279"/>
      <c r="G962" s="280"/>
      <c r="H962" s="280"/>
      <c r="I962" s="280"/>
      <c r="J962" s="1" t="str">
        <f t="shared" si="16"/>
        <v/>
      </c>
      <c r="K962" s="236"/>
      <c r="L962" s="236"/>
      <c r="M962" s="236"/>
    </row>
    <row r="963" spans="1:13" s="243" customFormat="1">
      <c r="A963" s="279"/>
      <c r="B963" s="280"/>
      <c r="C963" s="281"/>
      <c r="D963" s="282"/>
      <c r="E963" s="279"/>
      <c r="F963" s="279"/>
      <c r="G963" s="280"/>
      <c r="H963" s="280"/>
      <c r="I963" s="280"/>
      <c r="J963" s="1" t="str">
        <f t="shared" si="16"/>
        <v/>
      </c>
      <c r="K963" s="236"/>
      <c r="L963" s="236"/>
      <c r="M963" s="236"/>
    </row>
    <row r="964" spans="1:13" s="243" customFormat="1">
      <c r="A964" s="279"/>
      <c r="B964" s="280"/>
      <c r="C964" s="281"/>
      <c r="D964" s="282"/>
      <c r="E964" s="279"/>
      <c r="F964" s="279"/>
      <c r="G964" s="280"/>
      <c r="H964" s="280"/>
      <c r="I964" s="280"/>
      <c r="J964" s="1" t="str">
        <f t="shared" si="16"/>
        <v/>
      </c>
      <c r="K964" s="236"/>
      <c r="L964" s="236"/>
      <c r="M964" s="236"/>
    </row>
    <row r="965" spans="1:13" s="243" customFormat="1">
      <c r="A965" s="279"/>
      <c r="B965" s="280"/>
      <c r="C965" s="281"/>
      <c r="D965" s="282"/>
      <c r="E965" s="279"/>
      <c r="F965" s="279"/>
      <c r="G965" s="280"/>
      <c r="H965" s="280"/>
      <c r="I965" s="280"/>
      <c r="J965" s="1" t="str">
        <f t="shared" si="16"/>
        <v/>
      </c>
      <c r="K965" s="236"/>
      <c r="L965" s="236"/>
      <c r="M965" s="236"/>
    </row>
    <row r="966" spans="1:13" s="243" customFormat="1">
      <c r="A966" s="279"/>
      <c r="B966" s="280"/>
      <c r="C966" s="281"/>
      <c r="D966" s="282"/>
      <c r="E966" s="279"/>
      <c r="F966" s="279"/>
      <c r="G966" s="280"/>
      <c r="H966" s="280"/>
      <c r="I966" s="280"/>
      <c r="J966" s="1" t="str">
        <f t="shared" si="16"/>
        <v/>
      </c>
      <c r="K966" s="236"/>
      <c r="L966" s="236"/>
      <c r="M966" s="236"/>
    </row>
    <row r="967" spans="1:13" s="243" customFormat="1">
      <c r="A967" s="279"/>
      <c r="B967" s="280"/>
      <c r="C967" s="281"/>
      <c r="D967" s="282"/>
      <c r="E967" s="279"/>
      <c r="F967" s="279"/>
      <c r="G967" s="280"/>
      <c r="H967" s="280"/>
      <c r="I967" s="280"/>
      <c r="J967" s="1" t="str">
        <f t="shared" si="16"/>
        <v/>
      </c>
      <c r="K967" s="236"/>
      <c r="L967" s="236"/>
      <c r="M967" s="236"/>
    </row>
    <row r="968" spans="1:13" s="243" customFormat="1">
      <c r="A968" s="279"/>
      <c r="B968" s="280"/>
      <c r="C968" s="281"/>
      <c r="D968" s="282"/>
      <c r="E968" s="279"/>
      <c r="F968" s="279"/>
      <c r="G968" s="280"/>
      <c r="H968" s="280"/>
      <c r="I968" s="280"/>
      <c r="J968" s="1" t="str">
        <f t="shared" si="16"/>
        <v/>
      </c>
      <c r="K968" s="236"/>
      <c r="L968" s="236"/>
      <c r="M968" s="236"/>
    </row>
    <row r="969" spans="1:13" s="243" customFormat="1">
      <c r="A969" s="279"/>
      <c r="B969" s="280"/>
      <c r="C969" s="281"/>
      <c r="D969" s="282"/>
      <c r="E969" s="279"/>
      <c r="F969" s="279"/>
      <c r="G969" s="280"/>
      <c r="H969" s="280"/>
      <c r="I969" s="280"/>
      <c r="J969" s="1" t="str">
        <f t="shared" si="16"/>
        <v/>
      </c>
      <c r="K969" s="236"/>
      <c r="L969" s="236"/>
      <c r="M969" s="236"/>
    </row>
    <row r="970" spans="1:13" s="243" customFormat="1">
      <c r="A970" s="279"/>
      <c r="B970" s="280"/>
      <c r="C970" s="281"/>
      <c r="D970" s="282"/>
      <c r="E970" s="279"/>
      <c r="F970" s="279"/>
      <c r="G970" s="280"/>
      <c r="H970" s="280"/>
      <c r="I970" s="280"/>
      <c r="J970" s="1" t="str">
        <f t="shared" si="16"/>
        <v/>
      </c>
      <c r="K970" s="236"/>
      <c r="L970" s="236"/>
      <c r="M970" s="236"/>
    </row>
    <row r="971" spans="1:13" s="243" customFormat="1">
      <c r="A971" s="279"/>
      <c r="B971" s="280"/>
      <c r="C971" s="281"/>
      <c r="D971" s="282"/>
      <c r="E971" s="279"/>
      <c r="F971" s="279"/>
      <c r="G971" s="280"/>
      <c r="H971" s="280"/>
      <c r="I971" s="280"/>
      <c r="J971" s="1" t="str">
        <f t="shared" si="16"/>
        <v/>
      </c>
      <c r="K971" s="236"/>
      <c r="L971" s="236"/>
      <c r="M971" s="236"/>
    </row>
    <row r="972" spans="1:13" s="243" customFormat="1">
      <c r="A972" s="279"/>
      <c r="B972" s="280"/>
      <c r="C972" s="281"/>
      <c r="D972" s="282"/>
      <c r="E972" s="279"/>
      <c r="F972" s="279"/>
      <c r="G972" s="280"/>
      <c r="H972" s="280"/>
      <c r="I972" s="280"/>
      <c r="J972" s="1" t="str">
        <f t="shared" si="16"/>
        <v/>
      </c>
      <c r="K972" s="236"/>
      <c r="L972" s="236"/>
      <c r="M972" s="236"/>
    </row>
    <row r="973" spans="1:13" s="243" customFormat="1">
      <c r="A973" s="279"/>
      <c r="B973" s="280"/>
      <c r="C973" s="281"/>
      <c r="D973" s="282"/>
      <c r="E973" s="279"/>
      <c r="F973" s="279"/>
      <c r="G973" s="280"/>
      <c r="H973" s="280"/>
      <c r="I973" s="280"/>
      <c r="J973" s="1" t="str">
        <f t="shared" si="16"/>
        <v/>
      </c>
      <c r="K973" s="236"/>
      <c r="L973" s="236"/>
      <c r="M973" s="236"/>
    </row>
    <row r="974" spans="1:13" s="243" customFormat="1">
      <c r="A974" s="279"/>
      <c r="B974" s="280"/>
      <c r="C974" s="281"/>
      <c r="D974" s="282"/>
      <c r="E974" s="279"/>
      <c r="F974" s="279"/>
      <c r="G974" s="280"/>
      <c r="H974" s="280"/>
      <c r="I974" s="280"/>
      <c r="J974" s="1" t="str">
        <f t="shared" si="16"/>
        <v/>
      </c>
      <c r="K974" s="236"/>
      <c r="L974" s="236"/>
      <c r="M974" s="236"/>
    </row>
    <row r="975" spans="1:13" s="243" customFormat="1">
      <c r="A975" s="279"/>
      <c r="B975" s="280"/>
      <c r="C975" s="281"/>
      <c r="D975" s="282"/>
      <c r="E975" s="279"/>
      <c r="F975" s="279"/>
      <c r="G975" s="280"/>
      <c r="H975" s="280"/>
      <c r="I975" s="280"/>
      <c r="J975" s="1" t="str">
        <f t="shared" si="16"/>
        <v/>
      </c>
      <c r="K975" s="236"/>
      <c r="L975" s="236"/>
      <c r="M975" s="236"/>
    </row>
    <row r="976" spans="1:13" s="243" customFormat="1">
      <c r="A976" s="279"/>
      <c r="B976" s="280"/>
      <c r="C976" s="281"/>
      <c r="D976" s="282"/>
      <c r="E976" s="279"/>
      <c r="F976" s="279"/>
      <c r="G976" s="280"/>
      <c r="H976" s="280"/>
      <c r="I976" s="280"/>
      <c r="J976" s="1" t="str">
        <f t="shared" si="16"/>
        <v/>
      </c>
      <c r="K976" s="236"/>
      <c r="L976" s="236"/>
      <c r="M976" s="236"/>
    </row>
    <row r="977" spans="1:13" s="243" customFormat="1">
      <c r="A977" s="279"/>
      <c r="B977" s="280"/>
      <c r="C977" s="281"/>
      <c r="D977" s="282"/>
      <c r="E977" s="279"/>
      <c r="F977" s="279"/>
      <c r="G977" s="280"/>
      <c r="H977" s="280"/>
      <c r="I977" s="280"/>
      <c r="J977" s="1" t="str">
        <f t="shared" si="16"/>
        <v/>
      </c>
      <c r="K977" s="236"/>
      <c r="L977" s="236"/>
      <c r="M977" s="236"/>
    </row>
    <row r="978" spans="1:13" s="243" customFormat="1">
      <c r="A978" s="279"/>
      <c r="B978" s="280"/>
      <c r="C978" s="281"/>
      <c r="D978" s="282"/>
      <c r="E978" s="279"/>
      <c r="F978" s="279"/>
      <c r="G978" s="280"/>
      <c r="H978" s="280"/>
      <c r="I978" s="280"/>
      <c r="J978" s="1" t="str">
        <f t="shared" si="16"/>
        <v/>
      </c>
      <c r="K978" s="236"/>
      <c r="L978" s="236"/>
      <c r="M978" s="236"/>
    </row>
    <row r="979" spans="1:13" s="243" customFormat="1">
      <c r="A979" s="279"/>
      <c r="B979" s="280"/>
      <c r="C979" s="281"/>
      <c r="D979" s="282"/>
      <c r="E979" s="279"/>
      <c r="F979" s="279"/>
      <c r="G979" s="280"/>
      <c r="H979" s="280"/>
      <c r="I979" s="280"/>
      <c r="J979" s="1" t="str">
        <f t="shared" si="16"/>
        <v/>
      </c>
      <c r="K979" s="236"/>
      <c r="L979" s="236"/>
      <c r="M979" s="236"/>
    </row>
    <row r="980" spans="1:13" s="243" customFormat="1">
      <c r="A980" s="279"/>
      <c r="B980" s="280"/>
      <c r="C980" s="281"/>
      <c r="D980" s="282"/>
      <c r="E980" s="279"/>
      <c r="F980" s="279"/>
      <c r="G980" s="280"/>
      <c r="H980" s="280"/>
      <c r="I980" s="280"/>
      <c r="J980" s="1" t="str">
        <f t="shared" si="16"/>
        <v/>
      </c>
      <c r="K980" s="236"/>
      <c r="L980" s="236"/>
      <c r="M980" s="236"/>
    </row>
    <row r="981" spans="1:13" s="243" customFormat="1">
      <c r="A981" s="279"/>
      <c r="B981" s="280"/>
      <c r="C981" s="281"/>
      <c r="D981" s="282"/>
      <c r="E981" s="279"/>
      <c r="F981" s="279"/>
      <c r="G981" s="280"/>
      <c r="H981" s="280"/>
      <c r="I981" s="280"/>
      <c r="J981" s="1" t="str">
        <f t="shared" si="16"/>
        <v/>
      </c>
      <c r="K981" s="236"/>
      <c r="L981" s="236"/>
      <c r="M981" s="236"/>
    </row>
    <row r="982" spans="1:13" s="243" customFormat="1">
      <c r="A982" s="279"/>
      <c r="B982" s="280"/>
      <c r="C982" s="281"/>
      <c r="D982" s="282"/>
      <c r="E982" s="279"/>
      <c r="F982" s="279"/>
      <c r="G982" s="280"/>
      <c r="H982" s="280"/>
      <c r="I982" s="280"/>
      <c r="J982" s="1" t="str">
        <f t="shared" si="16"/>
        <v/>
      </c>
      <c r="K982" s="236"/>
      <c r="L982" s="236"/>
      <c r="M982" s="236"/>
    </row>
    <row r="983" spans="1:13" s="243" customFormat="1">
      <c r="A983" s="279"/>
      <c r="B983" s="280"/>
      <c r="C983" s="281"/>
      <c r="D983" s="282"/>
      <c r="E983" s="279"/>
      <c r="F983" s="279"/>
      <c r="G983" s="280"/>
      <c r="H983" s="280"/>
      <c r="I983" s="280"/>
      <c r="J983" s="1" t="str">
        <f t="shared" si="16"/>
        <v/>
      </c>
      <c r="K983" s="236"/>
      <c r="L983" s="236"/>
      <c r="M983" s="236"/>
    </row>
    <row r="984" spans="1:13" s="243" customFormat="1">
      <c r="A984" s="279"/>
      <c r="B984" s="280"/>
      <c r="C984" s="281"/>
      <c r="D984" s="282"/>
      <c r="E984" s="279"/>
      <c r="F984" s="279"/>
      <c r="G984" s="280"/>
      <c r="H984" s="280"/>
      <c r="I984" s="280"/>
      <c r="J984" s="1" t="str">
        <f t="shared" si="16"/>
        <v/>
      </c>
      <c r="K984" s="236"/>
      <c r="L984" s="236"/>
      <c r="M984" s="236"/>
    </row>
    <row r="985" spans="1:13" s="243" customFormat="1">
      <c r="A985" s="279"/>
      <c r="B985" s="280"/>
      <c r="C985" s="281"/>
      <c r="D985" s="282"/>
      <c r="E985" s="279"/>
      <c r="F985" s="279"/>
      <c r="G985" s="280"/>
      <c r="H985" s="280"/>
      <c r="I985" s="280"/>
      <c r="J985" s="1" t="str">
        <f t="shared" si="16"/>
        <v/>
      </c>
      <c r="K985" s="236"/>
      <c r="L985" s="236"/>
      <c r="M985" s="236"/>
    </row>
    <row r="986" spans="1:13" s="243" customFormat="1">
      <c r="A986" s="279"/>
      <c r="B986" s="280"/>
      <c r="C986" s="281"/>
      <c r="D986" s="282"/>
      <c r="E986" s="279"/>
      <c r="F986" s="279"/>
      <c r="G986" s="280"/>
      <c r="H986" s="280"/>
      <c r="I986" s="280"/>
      <c r="J986" s="1" t="str">
        <f t="shared" si="16"/>
        <v/>
      </c>
      <c r="K986" s="236"/>
      <c r="L986" s="236"/>
      <c r="M986" s="236"/>
    </row>
    <row r="987" spans="1:13" s="243" customFormat="1">
      <c r="A987" s="279"/>
      <c r="B987" s="280"/>
      <c r="C987" s="281"/>
      <c r="D987" s="282"/>
      <c r="E987" s="279"/>
      <c r="F987" s="279"/>
      <c r="G987" s="280"/>
      <c r="H987" s="280"/>
      <c r="I987" s="280"/>
      <c r="J987" s="1" t="str">
        <f t="shared" si="16"/>
        <v/>
      </c>
      <c r="K987" s="236"/>
      <c r="L987" s="236"/>
      <c r="M987" s="236"/>
    </row>
    <row r="988" spans="1:13" s="243" customFormat="1">
      <c r="A988" s="279"/>
      <c r="B988" s="280"/>
      <c r="C988" s="281"/>
      <c r="D988" s="282"/>
      <c r="E988" s="279"/>
      <c r="F988" s="279"/>
      <c r="G988" s="280"/>
      <c r="H988" s="280"/>
      <c r="I988" s="280"/>
      <c r="J988" s="1" t="str">
        <f t="shared" si="16"/>
        <v/>
      </c>
      <c r="K988" s="236"/>
      <c r="L988" s="236"/>
      <c r="M988" s="236"/>
    </row>
    <row r="989" spans="1:13" s="243" customFormat="1">
      <c r="A989" s="279"/>
      <c r="B989" s="280"/>
      <c r="C989" s="281"/>
      <c r="D989" s="282"/>
      <c r="E989" s="279"/>
      <c r="F989" s="279"/>
      <c r="G989" s="280"/>
      <c r="H989" s="280"/>
      <c r="I989" s="280"/>
      <c r="J989" s="1" t="str">
        <f t="shared" si="16"/>
        <v/>
      </c>
      <c r="K989" s="236"/>
      <c r="L989" s="236"/>
      <c r="M989" s="236"/>
    </row>
    <row r="990" spans="1:13" s="243" customFormat="1">
      <c r="A990" s="279"/>
      <c r="B990" s="280"/>
      <c r="C990" s="281"/>
      <c r="D990" s="282"/>
      <c r="E990" s="279"/>
      <c r="F990" s="279"/>
      <c r="G990" s="280"/>
      <c r="H990" s="280"/>
      <c r="I990" s="280"/>
      <c r="J990" s="1" t="str">
        <f t="shared" si="16"/>
        <v/>
      </c>
      <c r="K990" s="236"/>
      <c r="L990" s="236"/>
      <c r="M990" s="236"/>
    </row>
    <row r="991" spans="1:13" s="243" customFormat="1">
      <c r="A991" s="279"/>
      <c r="B991" s="280"/>
      <c r="C991" s="281"/>
      <c r="D991" s="282"/>
      <c r="E991" s="279"/>
      <c r="F991" s="279"/>
      <c r="G991" s="280"/>
      <c r="H991" s="280"/>
      <c r="I991" s="280"/>
      <c r="J991" s="1" t="str">
        <f t="shared" si="16"/>
        <v/>
      </c>
      <c r="K991" s="236"/>
      <c r="L991" s="236"/>
      <c r="M991" s="236"/>
    </row>
    <row r="992" spans="1:13" s="243" customFormat="1">
      <c r="A992" s="279"/>
      <c r="B992" s="280"/>
      <c r="C992" s="281"/>
      <c r="D992" s="282"/>
      <c r="E992" s="279"/>
      <c r="F992" s="279"/>
      <c r="G992" s="280"/>
      <c r="H992" s="280"/>
      <c r="I992" s="280"/>
      <c r="J992" s="1" t="str">
        <f t="shared" si="16"/>
        <v/>
      </c>
      <c r="K992" s="236"/>
      <c r="L992" s="236"/>
      <c r="M992" s="236"/>
    </row>
    <row r="993" spans="1:13" s="243" customFormat="1">
      <c r="A993" s="279"/>
      <c r="B993" s="280"/>
      <c r="C993" s="281"/>
      <c r="D993" s="282"/>
      <c r="E993" s="279"/>
      <c r="F993" s="279"/>
      <c r="G993" s="280"/>
      <c r="H993" s="280"/>
      <c r="I993" s="280"/>
      <c r="J993" s="1" t="str">
        <f t="shared" si="16"/>
        <v/>
      </c>
      <c r="K993" s="236"/>
      <c r="L993" s="236"/>
      <c r="M993" s="236"/>
    </row>
    <row r="994" spans="1:13" s="243" customFormat="1">
      <c r="A994" s="279"/>
      <c r="B994" s="280"/>
      <c r="C994" s="281"/>
      <c r="D994" s="282"/>
      <c r="E994" s="279"/>
      <c r="F994" s="279"/>
      <c r="G994" s="280"/>
      <c r="H994" s="280"/>
      <c r="I994" s="280"/>
      <c r="J994" s="1" t="str">
        <f t="shared" si="16"/>
        <v/>
      </c>
      <c r="K994" s="236"/>
      <c r="L994" s="236"/>
      <c r="M994" s="236"/>
    </row>
    <row r="995" spans="1:13" s="243" customFormat="1">
      <c r="A995" s="279"/>
      <c r="B995" s="280"/>
      <c r="C995" s="281"/>
      <c r="D995" s="282"/>
      <c r="E995" s="279"/>
      <c r="F995" s="279"/>
      <c r="G995" s="280"/>
      <c r="H995" s="280"/>
      <c r="I995" s="280"/>
      <c r="J995" s="1" t="str">
        <f t="shared" si="16"/>
        <v/>
      </c>
      <c r="K995" s="236"/>
      <c r="L995" s="236"/>
      <c r="M995" s="236"/>
    </row>
    <row r="996" spans="1:13" s="243" customFormat="1">
      <c r="A996" s="279"/>
      <c r="B996" s="280"/>
      <c r="C996" s="281"/>
      <c r="D996" s="282"/>
      <c r="E996" s="279"/>
      <c r="F996" s="279"/>
      <c r="G996" s="280"/>
      <c r="H996" s="280"/>
      <c r="I996" s="280"/>
      <c r="J996" s="1" t="str">
        <f t="shared" si="16"/>
        <v/>
      </c>
      <c r="K996" s="236"/>
      <c r="L996" s="236"/>
      <c r="M996" s="236"/>
    </row>
    <row r="997" spans="1:13" s="243" customFormat="1">
      <c r="A997" s="279"/>
      <c r="B997" s="280"/>
      <c r="C997" s="281"/>
      <c r="D997" s="282"/>
      <c r="E997" s="279"/>
      <c r="F997" s="279"/>
      <c r="G997" s="280"/>
      <c r="H997" s="280"/>
      <c r="I997" s="280"/>
      <c r="J997" s="1" t="str">
        <f t="shared" si="16"/>
        <v/>
      </c>
      <c r="K997" s="236"/>
      <c r="L997" s="236"/>
      <c r="M997" s="236"/>
    </row>
    <row r="998" spans="1:13" s="243" customFormat="1">
      <c r="A998" s="279"/>
      <c r="B998" s="280"/>
      <c r="C998" s="281"/>
      <c r="D998" s="282"/>
      <c r="E998" s="279"/>
      <c r="F998" s="279"/>
      <c r="G998" s="280"/>
      <c r="H998" s="280"/>
      <c r="I998" s="280"/>
      <c r="J998" s="1" t="str">
        <f t="shared" si="16"/>
        <v/>
      </c>
      <c r="K998" s="236"/>
      <c r="L998" s="236"/>
      <c r="M998" s="236"/>
    </row>
    <row r="999" spans="1:13" s="243" customFormat="1">
      <c r="A999" s="279"/>
      <c r="B999" s="280"/>
      <c r="C999" s="281"/>
      <c r="D999" s="282"/>
      <c r="E999" s="279"/>
      <c r="F999" s="279"/>
      <c r="G999" s="280"/>
      <c r="H999" s="280"/>
      <c r="I999" s="280"/>
      <c r="J999" s="1" t="str">
        <f t="shared" si="16"/>
        <v/>
      </c>
      <c r="K999" s="236"/>
      <c r="L999" s="236"/>
      <c r="M999" s="236"/>
    </row>
    <row r="1000" spans="1:13" s="243" customFormat="1">
      <c r="A1000" s="279"/>
      <c r="B1000" s="280"/>
      <c r="C1000" s="281"/>
      <c r="D1000" s="282"/>
      <c r="E1000" s="279"/>
      <c r="F1000" s="279"/>
      <c r="G1000" s="280"/>
      <c r="H1000" s="280"/>
      <c r="I1000" s="280"/>
      <c r="J1000" s="1" t="str">
        <f t="shared" si="16"/>
        <v/>
      </c>
      <c r="K1000" s="236"/>
      <c r="L1000" s="236"/>
      <c r="M1000" s="236"/>
    </row>
    <row r="1001" spans="1:13" s="243" customFormat="1">
      <c r="A1001" s="279"/>
      <c r="B1001" s="280"/>
      <c r="C1001" s="281"/>
      <c r="D1001" s="282"/>
      <c r="E1001" s="279"/>
      <c r="F1001" s="279"/>
      <c r="G1001" s="280"/>
      <c r="H1001" s="280"/>
      <c r="I1001" s="280"/>
      <c r="J1001" s="1" t="str">
        <f t="shared" si="16"/>
        <v/>
      </c>
      <c r="K1001" s="236"/>
      <c r="L1001" s="236"/>
      <c r="M1001" s="236"/>
    </row>
    <row r="1002" spans="1:13" s="243" customFormat="1">
      <c r="A1002" s="279"/>
      <c r="B1002" s="280"/>
      <c r="C1002" s="281"/>
      <c r="D1002" s="282"/>
      <c r="E1002" s="279"/>
      <c r="F1002" s="279"/>
      <c r="G1002" s="280"/>
      <c r="H1002" s="280"/>
      <c r="I1002" s="280"/>
      <c r="J1002" s="1" t="str">
        <f t="shared" si="16"/>
        <v/>
      </c>
      <c r="K1002" s="236"/>
      <c r="L1002" s="236"/>
      <c r="M1002" s="236"/>
    </row>
    <row r="1003" spans="1:13" s="243" customFormat="1">
      <c r="A1003" s="279"/>
      <c r="B1003" s="280"/>
      <c r="C1003" s="281"/>
      <c r="D1003" s="282"/>
      <c r="E1003" s="279"/>
      <c r="F1003" s="279"/>
      <c r="G1003" s="280"/>
      <c r="H1003" s="280"/>
      <c r="I1003" s="280"/>
      <c r="J1003" s="1" t="str">
        <f t="shared" si="16"/>
        <v/>
      </c>
      <c r="K1003" s="236"/>
      <c r="L1003" s="236"/>
      <c r="M1003" s="236"/>
    </row>
    <row r="1004" spans="1:13" s="243" customFormat="1">
      <c r="A1004" s="279"/>
      <c r="B1004" s="280"/>
      <c r="C1004" s="281"/>
      <c r="D1004" s="282"/>
      <c r="E1004" s="279"/>
      <c r="F1004" s="279"/>
      <c r="G1004" s="280"/>
      <c r="H1004" s="280"/>
      <c r="I1004" s="280"/>
      <c r="J1004" s="1" t="str">
        <f t="shared" si="16"/>
        <v/>
      </c>
      <c r="K1004" s="236"/>
      <c r="L1004" s="236"/>
      <c r="M1004" s="236"/>
    </row>
    <row r="1005" spans="1:13" s="243" customFormat="1">
      <c r="A1005" s="279"/>
      <c r="B1005" s="280"/>
      <c r="C1005" s="281"/>
      <c r="D1005" s="282"/>
      <c r="E1005" s="279"/>
      <c r="F1005" s="279"/>
      <c r="G1005" s="280"/>
      <c r="H1005" s="280"/>
      <c r="I1005" s="280"/>
      <c r="J1005" s="1" t="str">
        <f t="shared" si="16"/>
        <v/>
      </c>
      <c r="K1005" s="236"/>
      <c r="L1005" s="236"/>
      <c r="M1005" s="236"/>
    </row>
    <row r="1006" spans="1:13" s="243" customFormat="1">
      <c r="A1006" s="279"/>
      <c r="B1006" s="280"/>
      <c r="C1006" s="281"/>
      <c r="D1006" s="282"/>
      <c r="E1006" s="279"/>
      <c r="F1006" s="279"/>
      <c r="G1006" s="280"/>
      <c r="H1006" s="280"/>
      <c r="I1006" s="280"/>
      <c r="J1006" s="1" t="str">
        <f t="shared" si="16"/>
        <v/>
      </c>
      <c r="K1006" s="236"/>
      <c r="L1006" s="236"/>
      <c r="M1006" s="236"/>
    </row>
    <row r="1007" spans="1:13" s="243" customFormat="1">
      <c r="A1007" s="279"/>
      <c r="B1007" s="280"/>
      <c r="C1007" s="281"/>
      <c r="D1007" s="282"/>
      <c r="E1007" s="279"/>
      <c r="F1007" s="279"/>
      <c r="G1007" s="280"/>
      <c r="H1007" s="280"/>
      <c r="I1007" s="280"/>
      <c r="J1007" s="1" t="str">
        <f t="shared" si="16"/>
        <v/>
      </c>
      <c r="K1007" s="236"/>
      <c r="L1007" s="236"/>
      <c r="M1007" s="236"/>
    </row>
    <row r="1008" spans="1:13" s="243" customFormat="1">
      <c r="A1008" s="279"/>
      <c r="B1008" s="280"/>
      <c r="C1008" s="281"/>
      <c r="D1008" s="282"/>
      <c r="E1008" s="279"/>
      <c r="F1008" s="279"/>
      <c r="G1008" s="280"/>
      <c r="H1008" s="280"/>
      <c r="I1008" s="280"/>
      <c r="J1008" s="1" t="str">
        <f t="shared" si="16"/>
        <v/>
      </c>
      <c r="K1008" s="236"/>
      <c r="L1008" s="236"/>
      <c r="M1008" s="236"/>
    </row>
    <row r="1009" spans="1:13" s="243" customFormat="1">
      <c r="A1009" s="279"/>
      <c r="B1009" s="280"/>
      <c r="C1009" s="281"/>
      <c r="D1009" s="282"/>
      <c r="E1009" s="279"/>
      <c r="F1009" s="279"/>
      <c r="G1009" s="280"/>
      <c r="H1009" s="280"/>
      <c r="I1009" s="280"/>
      <c r="J1009" s="1" t="str">
        <f t="shared" si="16"/>
        <v/>
      </c>
      <c r="K1009" s="236"/>
      <c r="L1009" s="236"/>
      <c r="M1009" s="236"/>
    </row>
    <row r="1010" spans="1:13" s="243" customFormat="1">
      <c r="A1010" s="279"/>
      <c r="B1010" s="280"/>
      <c r="C1010" s="281"/>
      <c r="D1010" s="282"/>
      <c r="E1010" s="279"/>
      <c r="F1010" s="279"/>
      <c r="G1010" s="280"/>
      <c r="H1010" s="280"/>
      <c r="I1010" s="280"/>
      <c r="J1010" s="1" t="str">
        <f t="shared" si="16"/>
        <v/>
      </c>
      <c r="K1010" s="236"/>
      <c r="L1010" s="236"/>
      <c r="M1010" s="236"/>
    </row>
    <row r="1011" spans="1:13" s="243" customFormat="1">
      <c r="A1011" s="279"/>
      <c r="B1011" s="280"/>
      <c r="C1011" s="281"/>
      <c r="D1011" s="282"/>
      <c r="E1011" s="279"/>
      <c r="F1011" s="279"/>
      <c r="G1011" s="280"/>
      <c r="H1011" s="280"/>
      <c r="I1011" s="280"/>
      <c r="J1011" s="1" t="str">
        <f t="shared" si="16"/>
        <v/>
      </c>
      <c r="K1011" s="236"/>
      <c r="L1011" s="236"/>
      <c r="M1011" s="236"/>
    </row>
    <row r="1012" spans="1:13" s="243" customFormat="1">
      <c r="A1012" s="279"/>
      <c r="B1012" s="280"/>
      <c r="C1012" s="281"/>
      <c r="D1012" s="282"/>
      <c r="E1012" s="279"/>
      <c r="F1012" s="279"/>
      <c r="G1012" s="280"/>
      <c r="H1012" s="280"/>
      <c r="I1012" s="280"/>
      <c r="J1012" s="1" t="str">
        <f t="shared" si="16"/>
        <v/>
      </c>
      <c r="K1012" s="236"/>
      <c r="L1012" s="236"/>
      <c r="M1012" s="236"/>
    </row>
    <row r="1013" spans="1:13" s="243" customFormat="1">
      <c r="A1013" s="279"/>
      <c r="B1013" s="280"/>
      <c r="C1013" s="281"/>
      <c r="D1013" s="282"/>
      <c r="E1013" s="279"/>
      <c r="F1013" s="279"/>
      <c r="G1013" s="280"/>
      <c r="H1013" s="280"/>
      <c r="I1013" s="280"/>
      <c r="J1013" s="1" t="str">
        <f t="shared" si="16"/>
        <v/>
      </c>
      <c r="K1013" s="236"/>
      <c r="L1013" s="236"/>
      <c r="M1013" s="236"/>
    </row>
    <row r="1014" spans="1:13" s="243" customFormat="1">
      <c r="A1014" s="279"/>
      <c r="B1014" s="280"/>
      <c r="C1014" s="281"/>
      <c r="D1014" s="282"/>
      <c r="E1014" s="279"/>
      <c r="F1014" s="279"/>
      <c r="G1014" s="280"/>
      <c r="H1014" s="280"/>
      <c r="I1014" s="280"/>
      <c r="J1014" s="1" t="str">
        <f t="shared" si="16"/>
        <v/>
      </c>
      <c r="K1014" s="236"/>
      <c r="L1014" s="236"/>
      <c r="M1014" s="236"/>
    </row>
    <row r="1015" spans="1:13" s="243" customFormat="1">
      <c r="A1015" s="279"/>
      <c r="B1015" s="280"/>
      <c r="C1015" s="281"/>
      <c r="D1015" s="282"/>
      <c r="E1015" s="279"/>
      <c r="F1015" s="279"/>
      <c r="G1015" s="280"/>
      <c r="H1015" s="280"/>
      <c r="I1015" s="280"/>
      <c r="J1015" s="1" t="str">
        <f t="shared" si="16"/>
        <v/>
      </c>
      <c r="K1015" s="236"/>
      <c r="L1015" s="236"/>
      <c r="M1015" s="236"/>
    </row>
    <row r="1016" spans="1:13" s="243" customFormat="1">
      <c r="A1016" s="279"/>
      <c r="B1016" s="280"/>
      <c r="C1016" s="281"/>
      <c r="D1016" s="282"/>
      <c r="E1016" s="279"/>
      <c r="F1016" s="279"/>
      <c r="G1016" s="280"/>
      <c r="H1016" s="280"/>
      <c r="I1016" s="280"/>
      <c r="J1016" s="1" t="str">
        <f t="shared" si="16"/>
        <v/>
      </c>
      <c r="K1016" s="236"/>
      <c r="L1016" s="236"/>
      <c r="M1016" s="236"/>
    </row>
    <row r="1017" spans="1:13" s="243" customFormat="1">
      <c r="A1017" s="279"/>
      <c r="B1017" s="280"/>
      <c r="C1017" s="281"/>
      <c r="D1017" s="282"/>
      <c r="E1017" s="279"/>
      <c r="F1017" s="279"/>
      <c r="G1017" s="280"/>
      <c r="H1017" s="280"/>
      <c r="I1017" s="280"/>
      <c r="J1017" s="1" t="str">
        <f t="shared" si="16"/>
        <v/>
      </c>
      <c r="K1017" s="236"/>
      <c r="L1017" s="236"/>
      <c r="M1017" s="236"/>
    </row>
    <row r="1018" spans="1:13" s="243" customFormat="1">
      <c r="A1018" s="279"/>
      <c r="B1018" s="280"/>
      <c r="C1018" s="281"/>
      <c r="D1018" s="282"/>
      <c r="E1018" s="279"/>
      <c r="F1018" s="279"/>
      <c r="G1018" s="280"/>
      <c r="H1018" s="280"/>
      <c r="I1018" s="280"/>
      <c r="J1018" s="1" t="str">
        <f t="shared" si="16"/>
        <v/>
      </c>
      <c r="K1018" s="236"/>
      <c r="L1018" s="236"/>
      <c r="M1018" s="236"/>
    </row>
    <row r="1019" spans="1:13" s="243" customFormat="1">
      <c r="A1019" s="279"/>
      <c r="B1019" s="280"/>
      <c r="C1019" s="281"/>
      <c r="D1019" s="282"/>
      <c r="E1019" s="279"/>
      <c r="F1019" s="279"/>
      <c r="G1019" s="280"/>
      <c r="H1019" s="280"/>
      <c r="I1019" s="280"/>
      <c r="J1019" s="1" t="str">
        <f t="shared" si="16"/>
        <v/>
      </c>
      <c r="K1019" s="236"/>
      <c r="L1019" s="236"/>
      <c r="M1019" s="236"/>
    </row>
    <row r="1020" spans="1:13" s="243" customFormat="1">
      <c r="A1020" s="279"/>
      <c r="B1020" s="280"/>
      <c r="C1020" s="281"/>
      <c r="D1020" s="282"/>
      <c r="E1020" s="279"/>
      <c r="F1020" s="279"/>
      <c r="G1020" s="280"/>
      <c r="H1020" s="280"/>
      <c r="I1020" s="280"/>
      <c r="J1020" s="1" t="str">
        <f t="shared" si="16"/>
        <v/>
      </c>
      <c r="K1020" s="236"/>
      <c r="L1020" s="236"/>
      <c r="M1020" s="236"/>
    </row>
    <row r="1021" spans="1:13" s="243" customFormat="1">
      <c r="A1021" s="279"/>
      <c r="B1021" s="280"/>
      <c r="C1021" s="281"/>
      <c r="D1021" s="282"/>
      <c r="E1021" s="279"/>
      <c r="F1021" s="279"/>
      <c r="G1021" s="280"/>
      <c r="H1021" s="280"/>
      <c r="I1021" s="280"/>
      <c r="J1021" s="1" t="str">
        <f t="shared" si="16"/>
        <v/>
      </c>
      <c r="K1021" s="236"/>
      <c r="L1021" s="236"/>
      <c r="M1021" s="236"/>
    </row>
    <row r="1022" spans="1:13" s="243" customFormat="1">
      <c r="A1022" s="279"/>
      <c r="B1022" s="280"/>
      <c r="C1022" s="281"/>
      <c r="D1022" s="282"/>
      <c r="E1022" s="279"/>
      <c r="F1022" s="279"/>
      <c r="G1022" s="280"/>
      <c r="H1022" s="280"/>
      <c r="I1022" s="280"/>
      <c r="J1022" s="1" t="str">
        <f t="shared" si="16"/>
        <v/>
      </c>
      <c r="K1022" s="236"/>
      <c r="L1022" s="236"/>
      <c r="M1022" s="236"/>
    </row>
    <row r="1023" spans="1:13" s="243" customFormat="1">
      <c r="A1023" s="279"/>
      <c r="B1023" s="280"/>
      <c r="C1023" s="281"/>
      <c r="D1023" s="282"/>
      <c r="E1023" s="279"/>
      <c r="F1023" s="279"/>
      <c r="G1023" s="280"/>
      <c r="H1023" s="280"/>
      <c r="I1023" s="280"/>
      <c r="J1023" s="1" t="str">
        <f t="shared" si="16"/>
        <v/>
      </c>
      <c r="K1023" s="236"/>
      <c r="L1023" s="236"/>
      <c r="M1023" s="236"/>
    </row>
    <row r="1024" spans="1:13" s="243" customFormat="1">
      <c r="A1024" s="279"/>
      <c r="B1024" s="280"/>
      <c r="C1024" s="281"/>
      <c r="D1024" s="282"/>
      <c r="E1024" s="279"/>
      <c r="F1024" s="279"/>
      <c r="G1024" s="280"/>
      <c r="H1024" s="280"/>
      <c r="I1024" s="280"/>
      <c r="J1024" s="1" t="str">
        <f t="shared" ref="J1024:J1087" si="17">LEFT(F1024,2)</f>
        <v/>
      </c>
      <c r="K1024" s="236"/>
      <c r="L1024" s="236"/>
      <c r="M1024" s="236"/>
    </row>
    <row r="1025" spans="1:13" s="243" customFormat="1">
      <c r="A1025" s="279"/>
      <c r="B1025" s="280"/>
      <c r="C1025" s="281"/>
      <c r="D1025" s="282"/>
      <c r="E1025" s="279"/>
      <c r="F1025" s="279"/>
      <c r="G1025" s="280"/>
      <c r="H1025" s="280"/>
      <c r="I1025" s="280"/>
      <c r="J1025" s="1" t="str">
        <f t="shared" si="17"/>
        <v/>
      </c>
      <c r="K1025" s="236"/>
      <c r="L1025" s="236"/>
      <c r="M1025" s="236"/>
    </row>
    <row r="1026" spans="1:13" s="243" customFormat="1">
      <c r="A1026" s="279"/>
      <c r="B1026" s="280"/>
      <c r="C1026" s="281"/>
      <c r="D1026" s="282"/>
      <c r="E1026" s="279"/>
      <c r="F1026" s="279"/>
      <c r="G1026" s="280"/>
      <c r="H1026" s="280"/>
      <c r="I1026" s="280"/>
      <c r="J1026" s="1" t="str">
        <f t="shared" si="17"/>
        <v/>
      </c>
      <c r="K1026" s="236"/>
      <c r="L1026" s="236"/>
      <c r="M1026" s="236"/>
    </row>
    <row r="1027" spans="1:13" s="243" customFormat="1">
      <c r="A1027" s="279"/>
      <c r="B1027" s="280"/>
      <c r="C1027" s="281"/>
      <c r="D1027" s="282"/>
      <c r="E1027" s="279"/>
      <c r="F1027" s="279"/>
      <c r="G1027" s="280"/>
      <c r="H1027" s="280"/>
      <c r="I1027" s="280"/>
      <c r="J1027" s="1" t="str">
        <f t="shared" si="17"/>
        <v/>
      </c>
      <c r="K1027" s="236"/>
      <c r="L1027" s="236"/>
      <c r="M1027" s="236"/>
    </row>
    <row r="1028" spans="1:13" s="243" customFormat="1">
      <c r="A1028" s="279"/>
      <c r="B1028" s="280"/>
      <c r="C1028" s="281"/>
      <c r="D1028" s="282"/>
      <c r="E1028" s="279"/>
      <c r="F1028" s="279"/>
      <c r="G1028" s="280"/>
      <c r="H1028" s="280"/>
      <c r="I1028" s="280"/>
      <c r="J1028" s="1" t="str">
        <f t="shared" si="17"/>
        <v/>
      </c>
      <c r="K1028" s="236"/>
      <c r="L1028" s="236"/>
      <c r="M1028" s="236"/>
    </row>
    <row r="1029" spans="1:13" s="243" customFormat="1">
      <c r="A1029" s="279"/>
      <c r="B1029" s="280"/>
      <c r="C1029" s="281"/>
      <c r="D1029" s="282"/>
      <c r="E1029" s="279"/>
      <c r="F1029" s="279"/>
      <c r="G1029" s="280"/>
      <c r="H1029" s="280"/>
      <c r="I1029" s="280"/>
      <c r="J1029" s="1" t="str">
        <f t="shared" si="17"/>
        <v/>
      </c>
      <c r="K1029" s="236"/>
      <c r="L1029" s="236"/>
      <c r="M1029" s="236"/>
    </row>
    <row r="1030" spans="1:13" s="243" customFormat="1">
      <c r="A1030" s="279"/>
      <c r="B1030" s="280"/>
      <c r="C1030" s="281"/>
      <c r="D1030" s="282"/>
      <c r="E1030" s="279"/>
      <c r="F1030" s="279"/>
      <c r="G1030" s="280"/>
      <c r="H1030" s="280"/>
      <c r="I1030" s="280"/>
      <c r="J1030" s="1" t="str">
        <f t="shared" si="17"/>
        <v/>
      </c>
      <c r="K1030" s="236"/>
      <c r="L1030" s="236"/>
      <c r="M1030" s="236"/>
    </row>
    <row r="1031" spans="1:13" s="243" customFormat="1">
      <c r="A1031" s="279"/>
      <c r="B1031" s="280"/>
      <c r="C1031" s="281"/>
      <c r="D1031" s="282"/>
      <c r="E1031" s="279"/>
      <c r="F1031" s="279"/>
      <c r="G1031" s="280"/>
      <c r="H1031" s="280"/>
      <c r="I1031" s="280"/>
      <c r="J1031" s="1" t="str">
        <f t="shared" si="17"/>
        <v/>
      </c>
      <c r="K1031" s="236"/>
      <c r="L1031" s="236"/>
      <c r="M1031" s="236"/>
    </row>
    <row r="1032" spans="1:13" s="243" customFormat="1">
      <c r="A1032" s="279"/>
      <c r="B1032" s="280"/>
      <c r="C1032" s="281"/>
      <c r="D1032" s="282"/>
      <c r="E1032" s="279"/>
      <c r="F1032" s="279"/>
      <c r="G1032" s="280"/>
      <c r="H1032" s="280"/>
      <c r="I1032" s="280"/>
      <c r="J1032" s="1" t="str">
        <f t="shared" si="17"/>
        <v/>
      </c>
      <c r="K1032" s="236"/>
      <c r="L1032" s="236"/>
      <c r="M1032" s="236"/>
    </row>
    <row r="1033" spans="1:13" s="243" customFormat="1">
      <c r="A1033" s="279"/>
      <c r="B1033" s="280"/>
      <c r="C1033" s="281"/>
      <c r="D1033" s="282"/>
      <c r="E1033" s="279"/>
      <c r="F1033" s="279"/>
      <c r="G1033" s="280"/>
      <c r="H1033" s="280"/>
      <c r="I1033" s="280"/>
      <c r="J1033" s="1" t="str">
        <f t="shared" si="17"/>
        <v/>
      </c>
      <c r="K1033" s="236"/>
      <c r="L1033" s="236"/>
      <c r="M1033" s="236"/>
    </row>
    <row r="1034" spans="1:13" s="243" customFormat="1">
      <c r="A1034" s="279"/>
      <c r="B1034" s="280"/>
      <c r="C1034" s="281"/>
      <c r="D1034" s="282"/>
      <c r="E1034" s="279"/>
      <c r="F1034" s="279"/>
      <c r="G1034" s="280"/>
      <c r="H1034" s="280"/>
      <c r="I1034" s="280"/>
      <c r="J1034" s="1" t="str">
        <f t="shared" si="17"/>
        <v/>
      </c>
      <c r="K1034" s="236"/>
      <c r="L1034" s="236"/>
      <c r="M1034" s="236"/>
    </row>
    <row r="1035" spans="1:13" s="243" customFormat="1">
      <c r="A1035" s="279"/>
      <c r="B1035" s="280"/>
      <c r="C1035" s="281"/>
      <c r="D1035" s="282"/>
      <c r="E1035" s="279"/>
      <c r="F1035" s="279"/>
      <c r="G1035" s="280"/>
      <c r="H1035" s="280"/>
      <c r="I1035" s="280"/>
      <c r="J1035" s="1" t="str">
        <f t="shared" si="17"/>
        <v/>
      </c>
      <c r="K1035" s="236"/>
      <c r="L1035" s="236"/>
      <c r="M1035" s="236"/>
    </row>
    <row r="1036" spans="1:13" s="243" customFormat="1">
      <c r="A1036" s="279"/>
      <c r="B1036" s="280"/>
      <c r="C1036" s="281"/>
      <c r="D1036" s="282"/>
      <c r="E1036" s="279"/>
      <c r="F1036" s="279"/>
      <c r="G1036" s="280"/>
      <c r="H1036" s="280"/>
      <c r="I1036" s="280"/>
      <c r="J1036" s="1" t="str">
        <f t="shared" si="17"/>
        <v/>
      </c>
      <c r="K1036" s="236"/>
      <c r="L1036" s="236"/>
      <c r="M1036" s="236"/>
    </row>
    <row r="1037" spans="1:13" s="243" customFormat="1">
      <c r="A1037" s="279"/>
      <c r="B1037" s="280"/>
      <c r="C1037" s="281"/>
      <c r="D1037" s="282"/>
      <c r="E1037" s="279"/>
      <c r="F1037" s="279"/>
      <c r="G1037" s="280"/>
      <c r="H1037" s="280"/>
      <c r="I1037" s="280"/>
      <c r="J1037" s="1" t="str">
        <f t="shared" si="17"/>
        <v/>
      </c>
      <c r="K1037" s="236"/>
      <c r="L1037" s="236"/>
      <c r="M1037" s="236"/>
    </row>
    <row r="1038" spans="1:13" s="243" customFormat="1">
      <c r="A1038" s="279"/>
      <c r="B1038" s="280"/>
      <c r="C1038" s="281"/>
      <c r="D1038" s="282"/>
      <c r="E1038" s="279"/>
      <c r="F1038" s="279"/>
      <c r="G1038" s="280"/>
      <c r="H1038" s="280"/>
      <c r="I1038" s="280"/>
      <c r="J1038" s="1" t="str">
        <f t="shared" si="17"/>
        <v/>
      </c>
      <c r="K1038" s="236"/>
      <c r="L1038" s="236"/>
      <c r="M1038" s="236"/>
    </row>
    <row r="1039" spans="1:13" s="243" customFormat="1">
      <c r="A1039" s="279"/>
      <c r="B1039" s="280"/>
      <c r="C1039" s="281"/>
      <c r="D1039" s="282"/>
      <c r="E1039" s="279"/>
      <c r="F1039" s="279"/>
      <c r="G1039" s="280"/>
      <c r="H1039" s="280"/>
      <c r="I1039" s="280"/>
      <c r="J1039" s="1" t="str">
        <f t="shared" si="17"/>
        <v/>
      </c>
      <c r="K1039" s="236"/>
      <c r="L1039" s="236"/>
      <c r="M1039" s="236"/>
    </row>
    <row r="1040" spans="1:13" s="243" customFormat="1">
      <c r="A1040" s="279"/>
      <c r="B1040" s="280"/>
      <c r="C1040" s="281"/>
      <c r="D1040" s="282"/>
      <c r="E1040" s="279"/>
      <c r="F1040" s="279"/>
      <c r="G1040" s="280"/>
      <c r="H1040" s="280"/>
      <c r="I1040" s="280"/>
      <c r="J1040" s="1" t="str">
        <f t="shared" si="17"/>
        <v/>
      </c>
      <c r="K1040" s="236"/>
      <c r="L1040" s="236"/>
      <c r="M1040" s="236"/>
    </row>
    <row r="1041" spans="1:13" s="243" customFormat="1">
      <c r="A1041" s="279"/>
      <c r="B1041" s="280"/>
      <c r="C1041" s="281"/>
      <c r="D1041" s="282"/>
      <c r="E1041" s="279"/>
      <c r="F1041" s="279"/>
      <c r="G1041" s="280"/>
      <c r="H1041" s="280"/>
      <c r="I1041" s="280"/>
      <c r="J1041" s="1" t="str">
        <f t="shared" si="17"/>
        <v/>
      </c>
      <c r="K1041" s="236"/>
      <c r="L1041" s="236"/>
      <c r="M1041" s="236"/>
    </row>
    <row r="1042" spans="1:13" s="243" customFormat="1">
      <c r="A1042" s="279"/>
      <c r="B1042" s="280"/>
      <c r="C1042" s="281"/>
      <c r="D1042" s="282"/>
      <c r="E1042" s="279"/>
      <c r="F1042" s="279"/>
      <c r="G1042" s="280"/>
      <c r="H1042" s="280"/>
      <c r="I1042" s="280"/>
      <c r="J1042" s="1" t="str">
        <f t="shared" si="17"/>
        <v/>
      </c>
      <c r="K1042" s="236"/>
      <c r="L1042" s="236"/>
      <c r="M1042" s="236"/>
    </row>
    <row r="1043" spans="1:13" s="243" customFormat="1">
      <c r="A1043" s="279"/>
      <c r="B1043" s="280"/>
      <c r="C1043" s="281"/>
      <c r="D1043" s="282"/>
      <c r="E1043" s="279"/>
      <c r="F1043" s="279"/>
      <c r="G1043" s="280"/>
      <c r="H1043" s="280"/>
      <c r="I1043" s="280"/>
      <c r="J1043" s="1" t="str">
        <f t="shared" si="17"/>
        <v/>
      </c>
      <c r="K1043" s="236"/>
      <c r="L1043" s="236"/>
      <c r="M1043" s="236"/>
    </row>
    <row r="1044" spans="1:13" s="243" customFormat="1">
      <c r="A1044" s="279"/>
      <c r="B1044" s="280"/>
      <c r="C1044" s="281"/>
      <c r="D1044" s="282"/>
      <c r="E1044" s="279"/>
      <c r="F1044" s="279"/>
      <c r="G1044" s="280"/>
      <c r="H1044" s="280"/>
      <c r="I1044" s="280"/>
      <c r="J1044" s="1" t="str">
        <f t="shared" si="17"/>
        <v/>
      </c>
      <c r="K1044" s="236"/>
      <c r="L1044" s="236"/>
      <c r="M1044" s="236"/>
    </row>
    <row r="1045" spans="1:13" s="243" customFormat="1">
      <c r="A1045" s="279"/>
      <c r="B1045" s="280"/>
      <c r="C1045" s="281"/>
      <c r="D1045" s="282"/>
      <c r="E1045" s="279"/>
      <c r="F1045" s="279"/>
      <c r="G1045" s="280"/>
      <c r="H1045" s="280"/>
      <c r="I1045" s="280"/>
      <c r="J1045" s="1" t="str">
        <f t="shared" si="17"/>
        <v/>
      </c>
      <c r="K1045" s="236"/>
      <c r="L1045" s="236"/>
      <c r="M1045" s="236"/>
    </row>
    <row r="1046" spans="1:13" s="243" customFormat="1">
      <c r="A1046" s="279"/>
      <c r="B1046" s="280"/>
      <c r="C1046" s="281"/>
      <c r="D1046" s="282"/>
      <c r="E1046" s="279"/>
      <c r="F1046" s="279"/>
      <c r="G1046" s="280"/>
      <c r="H1046" s="280"/>
      <c r="I1046" s="280"/>
      <c r="J1046" s="1" t="str">
        <f t="shared" si="17"/>
        <v/>
      </c>
      <c r="K1046" s="236"/>
      <c r="L1046" s="236"/>
      <c r="M1046" s="236"/>
    </row>
    <row r="1047" spans="1:13" s="243" customFormat="1">
      <c r="A1047" s="279"/>
      <c r="B1047" s="280"/>
      <c r="C1047" s="281"/>
      <c r="D1047" s="282"/>
      <c r="E1047" s="279"/>
      <c r="F1047" s="279"/>
      <c r="G1047" s="280"/>
      <c r="H1047" s="280"/>
      <c r="I1047" s="280"/>
      <c r="J1047" s="1" t="str">
        <f t="shared" si="17"/>
        <v/>
      </c>
      <c r="K1047" s="236"/>
      <c r="L1047" s="236"/>
      <c r="M1047" s="236"/>
    </row>
    <row r="1048" spans="1:13" s="243" customFormat="1">
      <c r="A1048" s="279"/>
      <c r="B1048" s="280"/>
      <c r="C1048" s="281"/>
      <c r="D1048" s="282"/>
      <c r="E1048" s="279"/>
      <c r="F1048" s="279"/>
      <c r="G1048" s="280"/>
      <c r="H1048" s="280"/>
      <c r="I1048" s="280"/>
      <c r="J1048" s="1" t="str">
        <f t="shared" si="17"/>
        <v/>
      </c>
      <c r="K1048" s="236"/>
      <c r="L1048" s="236"/>
      <c r="M1048" s="236"/>
    </row>
    <row r="1049" spans="1:13" s="243" customFormat="1">
      <c r="A1049" s="279"/>
      <c r="B1049" s="280"/>
      <c r="C1049" s="281"/>
      <c r="D1049" s="282"/>
      <c r="E1049" s="279"/>
      <c r="F1049" s="279"/>
      <c r="G1049" s="280"/>
      <c r="H1049" s="280"/>
      <c r="I1049" s="280"/>
      <c r="J1049" s="1" t="str">
        <f t="shared" si="17"/>
        <v/>
      </c>
      <c r="K1049" s="236"/>
      <c r="L1049" s="236"/>
      <c r="M1049" s="236"/>
    </row>
    <row r="1050" spans="1:13" s="243" customFormat="1">
      <c r="A1050" s="279"/>
      <c r="B1050" s="280"/>
      <c r="C1050" s="281"/>
      <c r="D1050" s="282"/>
      <c r="E1050" s="279"/>
      <c r="F1050" s="279"/>
      <c r="G1050" s="280"/>
      <c r="H1050" s="280"/>
      <c r="I1050" s="280"/>
      <c r="J1050" s="1" t="str">
        <f t="shared" si="17"/>
        <v/>
      </c>
      <c r="K1050" s="236"/>
      <c r="L1050" s="236"/>
      <c r="M1050" s="236"/>
    </row>
    <row r="1051" spans="1:13" s="243" customFormat="1">
      <c r="A1051" s="279"/>
      <c r="B1051" s="280"/>
      <c r="C1051" s="281"/>
      <c r="D1051" s="282"/>
      <c r="E1051" s="279"/>
      <c r="F1051" s="279"/>
      <c r="G1051" s="280"/>
      <c r="H1051" s="280"/>
      <c r="I1051" s="280"/>
      <c r="J1051" s="1" t="str">
        <f t="shared" si="17"/>
        <v/>
      </c>
      <c r="K1051" s="236"/>
      <c r="L1051" s="236"/>
      <c r="M1051" s="236"/>
    </row>
    <row r="1052" spans="1:13" s="243" customFormat="1">
      <c r="A1052" s="279"/>
      <c r="B1052" s="280"/>
      <c r="C1052" s="281"/>
      <c r="D1052" s="282"/>
      <c r="E1052" s="279"/>
      <c r="F1052" s="279"/>
      <c r="G1052" s="280"/>
      <c r="H1052" s="280"/>
      <c r="I1052" s="280"/>
      <c r="J1052" s="1" t="str">
        <f t="shared" si="17"/>
        <v/>
      </c>
      <c r="K1052" s="236"/>
      <c r="L1052" s="236"/>
      <c r="M1052" s="236"/>
    </row>
    <row r="1053" spans="1:13" s="243" customFormat="1">
      <c r="A1053" s="279"/>
      <c r="B1053" s="280"/>
      <c r="C1053" s="281"/>
      <c r="D1053" s="282"/>
      <c r="E1053" s="279"/>
      <c r="F1053" s="279"/>
      <c r="G1053" s="280"/>
      <c r="H1053" s="280"/>
      <c r="I1053" s="280"/>
      <c r="J1053" s="1" t="str">
        <f t="shared" si="17"/>
        <v/>
      </c>
      <c r="K1053" s="236"/>
      <c r="L1053" s="236"/>
      <c r="M1053" s="236"/>
    </row>
    <row r="1054" spans="1:13" s="243" customFormat="1">
      <c r="A1054" s="279"/>
      <c r="B1054" s="280"/>
      <c r="C1054" s="281"/>
      <c r="D1054" s="282"/>
      <c r="E1054" s="279"/>
      <c r="F1054" s="279"/>
      <c r="G1054" s="280"/>
      <c r="H1054" s="280"/>
      <c r="I1054" s="280"/>
      <c r="J1054" s="1" t="str">
        <f t="shared" si="17"/>
        <v/>
      </c>
      <c r="K1054" s="236"/>
      <c r="L1054" s="236"/>
      <c r="M1054" s="236"/>
    </row>
    <row r="1055" spans="1:13" s="243" customFormat="1">
      <c r="A1055" s="279"/>
      <c r="B1055" s="280"/>
      <c r="C1055" s="281"/>
      <c r="D1055" s="282"/>
      <c r="E1055" s="279"/>
      <c r="F1055" s="279"/>
      <c r="G1055" s="280"/>
      <c r="H1055" s="280"/>
      <c r="I1055" s="280"/>
      <c r="J1055" s="1" t="str">
        <f t="shared" si="17"/>
        <v/>
      </c>
      <c r="K1055" s="236"/>
      <c r="L1055" s="236"/>
      <c r="M1055" s="236"/>
    </row>
    <row r="1056" spans="1:13" s="243" customFormat="1">
      <c r="A1056" s="279"/>
      <c r="B1056" s="280"/>
      <c r="C1056" s="281"/>
      <c r="D1056" s="282"/>
      <c r="E1056" s="279"/>
      <c r="F1056" s="279"/>
      <c r="G1056" s="280"/>
      <c r="H1056" s="280"/>
      <c r="I1056" s="280"/>
      <c r="J1056" s="1" t="str">
        <f t="shared" si="17"/>
        <v/>
      </c>
      <c r="K1056" s="236"/>
      <c r="L1056" s="236"/>
      <c r="M1056" s="236"/>
    </row>
    <row r="1057" spans="1:13" s="243" customFormat="1">
      <c r="A1057" s="279"/>
      <c r="B1057" s="280"/>
      <c r="C1057" s="281"/>
      <c r="D1057" s="282"/>
      <c r="E1057" s="279"/>
      <c r="F1057" s="279"/>
      <c r="G1057" s="280"/>
      <c r="H1057" s="280"/>
      <c r="I1057" s="280"/>
      <c r="J1057" s="1" t="str">
        <f t="shared" si="17"/>
        <v/>
      </c>
      <c r="K1057" s="236"/>
      <c r="L1057" s="236"/>
      <c r="M1057" s="236"/>
    </row>
    <row r="1058" spans="1:13" s="243" customFormat="1">
      <c r="A1058" s="279"/>
      <c r="B1058" s="280"/>
      <c r="C1058" s="281"/>
      <c r="D1058" s="282"/>
      <c r="E1058" s="279"/>
      <c r="F1058" s="279"/>
      <c r="G1058" s="280"/>
      <c r="H1058" s="280"/>
      <c r="I1058" s="280"/>
      <c r="J1058" s="1" t="str">
        <f t="shared" si="17"/>
        <v/>
      </c>
      <c r="K1058" s="236"/>
      <c r="L1058" s="236"/>
      <c r="M1058" s="236"/>
    </row>
    <row r="1059" spans="1:13" s="243" customFormat="1">
      <c r="A1059" s="279"/>
      <c r="B1059" s="280"/>
      <c r="C1059" s="281"/>
      <c r="D1059" s="282"/>
      <c r="E1059" s="279"/>
      <c r="F1059" s="279"/>
      <c r="G1059" s="280"/>
      <c r="H1059" s="280"/>
      <c r="I1059" s="280"/>
      <c r="J1059" s="1" t="str">
        <f t="shared" si="17"/>
        <v/>
      </c>
      <c r="K1059" s="236"/>
      <c r="L1059" s="236"/>
      <c r="M1059" s="236"/>
    </row>
    <row r="1060" spans="1:13" s="243" customFormat="1">
      <c r="A1060" s="279"/>
      <c r="B1060" s="280"/>
      <c r="C1060" s="281"/>
      <c r="D1060" s="282"/>
      <c r="E1060" s="279"/>
      <c r="F1060" s="279"/>
      <c r="G1060" s="280"/>
      <c r="H1060" s="280"/>
      <c r="I1060" s="280"/>
      <c r="J1060" s="1" t="str">
        <f t="shared" si="17"/>
        <v/>
      </c>
      <c r="K1060" s="236"/>
      <c r="L1060" s="236"/>
      <c r="M1060" s="236"/>
    </row>
    <row r="1061" spans="1:13">
      <c r="J1061" s="1" t="str">
        <f t="shared" si="17"/>
        <v/>
      </c>
    </row>
    <row r="1062" spans="1:13">
      <c r="J1062" s="1" t="str">
        <f t="shared" si="17"/>
        <v/>
      </c>
    </row>
    <row r="1063" spans="1:13">
      <c r="J1063" s="1" t="str">
        <f t="shared" si="17"/>
        <v/>
      </c>
    </row>
    <row r="1064" spans="1:13">
      <c r="J1064" s="1" t="str">
        <f t="shared" si="17"/>
        <v/>
      </c>
    </row>
    <row r="1065" spans="1:13">
      <c r="J1065" s="1" t="str">
        <f t="shared" si="17"/>
        <v/>
      </c>
    </row>
    <row r="1066" spans="1:13">
      <c r="J1066" s="1" t="str">
        <f t="shared" si="17"/>
        <v/>
      </c>
    </row>
    <row r="1067" spans="1:13">
      <c r="J1067" s="1" t="str">
        <f t="shared" si="17"/>
        <v/>
      </c>
    </row>
    <row r="1068" spans="1:13">
      <c r="J1068" s="1" t="str">
        <f t="shared" si="17"/>
        <v/>
      </c>
    </row>
    <row r="1069" spans="1:13">
      <c r="J1069" s="1" t="str">
        <f t="shared" si="17"/>
        <v/>
      </c>
    </row>
    <row r="1070" spans="1:13">
      <c r="J1070" s="1" t="str">
        <f t="shared" si="17"/>
        <v/>
      </c>
    </row>
    <row r="1071" spans="1:13">
      <c r="J1071" s="1" t="str">
        <f t="shared" si="17"/>
        <v/>
      </c>
    </row>
    <row r="1072" spans="1:13">
      <c r="J1072" s="1" t="str">
        <f t="shared" si="17"/>
        <v/>
      </c>
    </row>
    <row r="1073" spans="10:10">
      <c r="J1073" s="1" t="str">
        <f t="shared" si="17"/>
        <v/>
      </c>
    </row>
    <row r="1074" spans="10:10">
      <c r="J1074" s="1" t="str">
        <f t="shared" si="17"/>
        <v/>
      </c>
    </row>
    <row r="1075" spans="10:10">
      <c r="J1075" s="1" t="str">
        <f t="shared" si="17"/>
        <v/>
      </c>
    </row>
    <row r="1076" spans="10:10">
      <c r="J1076" s="1" t="str">
        <f t="shared" si="17"/>
        <v/>
      </c>
    </row>
    <row r="1077" spans="10:10">
      <c r="J1077" s="1" t="str">
        <f t="shared" si="17"/>
        <v/>
      </c>
    </row>
    <row r="1078" spans="10:10">
      <c r="J1078" s="1" t="str">
        <f t="shared" si="17"/>
        <v/>
      </c>
    </row>
    <row r="1079" spans="10:10">
      <c r="J1079" s="1" t="str">
        <f t="shared" si="17"/>
        <v/>
      </c>
    </row>
    <row r="1080" spans="10:10">
      <c r="J1080" s="1" t="str">
        <f t="shared" si="17"/>
        <v/>
      </c>
    </row>
    <row r="1081" spans="10:10">
      <c r="J1081" s="1" t="str">
        <f t="shared" si="17"/>
        <v/>
      </c>
    </row>
    <row r="1082" spans="10:10">
      <c r="J1082" s="1" t="str">
        <f t="shared" si="17"/>
        <v/>
      </c>
    </row>
    <row r="1083" spans="10:10">
      <c r="J1083" s="1" t="str">
        <f t="shared" si="17"/>
        <v/>
      </c>
    </row>
    <row r="1084" spans="10:10">
      <c r="J1084" s="1" t="str">
        <f t="shared" si="17"/>
        <v/>
      </c>
    </row>
    <row r="1085" spans="10:10">
      <c r="J1085" s="1" t="str">
        <f t="shared" si="17"/>
        <v/>
      </c>
    </row>
    <row r="1086" spans="10:10">
      <c r="J1086" s="1" t="str">
        <f t="shared" si="17"/>
        <v/>
      </c>
    </row>
    <row r="1087" spans="10:10">
      <c r="J1087" s="1" t="str">
        <f t="shared" si="17"/>
        <v/>
      </c>
    </row>
    <row r="1088" spans="10:10">
      <c r="J1088" s="1" t="str">
        <f t="shared" ref="J1088:J1104" si="18">LEFT(F1088,2)</f>
        <v/>
      </c>
    </row>
    <row r="1089" spans="10:10">
      <c r="J1089" s="1" t="str">
        <f t="shared" si="18"/>
        <v/>
      </c>
    </row>
    <row r="1090" spans="10:10">
      <c r="J1090" s="1" t="str">
        <f t="shared" si="18"/>
        <v/>
      </c>
    </row>
    <row r="1091" spans="10:10">
      <c r="J1091" s="1" t="str">
        <f t="shared" si="18"/>
        <v/>
      </c>
    </row>
    <row r="1092" spans="10:10">
      <c r="J1092" s="1" t="str">
        <f t="shared" si="18"/>
        <v/>
      </c>
    </row>
    <row r="1093" spans="10:10">
      <c r="J1093" s="1" t="str">
        <f t="shared" si="18"/>
        <v/>
      </c>
    </row>
    <row r="1094" spans="10:10">
      <c r="J1094" s="1" t="str">
        <f t="shared" si="18"/>
        <v/>
      </c>
    </row>
    <row r="1095" spans="10:10">
      <c r="J1095" s="1" t="str">
        <f t="shared" si="18"/>
        <v/>
      </c>
    </row>
    <row r="1096" spans="10:10">
      <c r="J1096" s="1" t="str">
        <f t="shared" si="18"/>
        <v/>
      </c>
    </row>
    <row r="1097" spans="10:10">
      <c r="J1097" s="1" t="str">
        <f t="shared" si="18"/>
        <v/>
      </c>
    </row>
    <row r="1098" spans="10:10">
      <c r="J1098" s="1" t="str">
        <f t="shared" si="18"/>
        <v/>
      </c>
    </row>
    <row r="1099" spans="10:10">
      <c r="J1099" s="1" t="str">
        <f t="shared" si="18"/>
        <v/>
      </c>
    </row>
    <row r="1100" spans="10:10">
      <c r="J1100" s="1" t="str">
        <f t="shared" si="18"/>
        <v/>
      </c>
    </row>
    <row r="1101" spans="10:10">
      <c r="J1101" s="1" t="str">
        <f t="shared" si="18"/>
        <v/>
      </c>
    </row>
    <row r="1102" spans="10:10">
      <c r="J1102" s="1" t="str">
        <f t="shared" si="18"/>
        <v/>
      </c>
    </row>
    <row r="1103" spans="10:10">
      <c r="J1103" s="1" t="str">
        <f t="shared" si="18"/>
        <v/>
      </c>
    </row>
    <row r="1104" spans="10:10">
      <c r="J1104" s="1" t="str">
        <f t="shared" si="18"/>
        <v/>
      </c>
    </row>
  </sheetData>
  <autoFilter ref="A1:F1060"/>
  <pageMargins left="0.5" right="0.5" top="0.5" bottom="0.5" header="0.5" footer="0.5"/>
  <pageSetup paperSize="9" firstPageNumber="4294963191" orientation="portrait"/>
  <headerFooter alignWithMargins="0"/>
  <drawing r:id="rId1"/>
</worksheet>
</file>

<file path=xl/worksheets/sheet3.xml><?xml version="1.0" encoding="utf-8"?>
<worksheet xmlns="http://schemas.openxmlformats.org/spreadsheetml/2006/main" xmlns:r="http://schemas.openxmlformats.org/officeDocument/2006/relationships">
  <dimension ref="A1:N115"/>
  <sheetViews>
    <sheetView topLeftCell="B37" zoomScale="85" zoomScaleSheetLayoutView="115" workbookViewId="0">
      <selection activeCell="D36" sqref="D36"/>
    </sheetView>
  </sheetViews>
  <sheetFormatPr defaultColWidth="10.28515625" defaultRowHeight="15.75"/>
  <cols>
    <col min="1" max="1" width="3.85546875" style="9" bestFit="1" customWidth="1"/>
    <col min="2" max="2" width="23.85546875" style="13" bestFit="1" customWidth="1"/>
    <col min="3" max="3" width="13.5703125" style="13" customWidth="1"/>
    <col min="4" max="4" width="55.5703125" style="10" bestFit="1" customWidth="1"/>
    <col min="5" max="5" width="10.7109375" style="10" bestFit="1" customWidth="1"/>
    <col min="6" max="6" width="10" style="9" bestFit="1" customWidth="1"/>
    <col min="7" max="7" width="10.85546875" style="9" bestFit="1" customWidth="1"/>
    <col min="8" max="9" width="11.28515625" style="9" bestFit="1" customWidth="1"/>
    <col min="10" max="10" width="10.28515625" style="9" bestFit="1" customWidth="1"/>
    <col min="11" max="11" width="3.5703125" style="10" hidden="1" customWidth="1"/>
    <col min="12" max="12" width="4" style="10" hidden="1" customWidth="1"/>
    <col min="13" max="13" width="4.140625" style="10" hidden="1" customWidth="1"/>
    <col min="14" max="14" width="8.5703125" style="10" hidden="1" customWidth="1"/>
    <col min="15" max="15" width="10.28515625" style="10" bestFit="1"/>
    <col min="16" max="16384" width="10.28515625" style="10"/>
  </cols>
  <sheetData>
    <row r="1" spans="1:14" s="8" customFormat="1" ht="92.25" customHeight="1">
      <c r="A1" s="325" t="s">
        <v>773</v>
      </c>
      <c r="B1" s="325"/>
      <c r="C1" s="325"/>
      <c r="D1" s="325"/>
      <c r="E1" s="325"/>
      <c r="F1" s="325"/>
      <c r="G1" s="325"/>
      <c r="H1" s="325"/>
      <c r="I1" s="325"/>
      <c r="J1" s="325"/>
    </row>
    <row r="2" spans="1:14">
      <c r="A2" s="323" t="s">
        <v>774</v>
      </c>
      <c r="B2" s="323" t="s">
        <v>775</v>
      </c>
      <c r="C2" s="323" t="s">
        <v>776</v>
      </c>
      <c r="D2" s="323" t="s">
        <v>777</v>
      </c>
      <c r="E2" s="323" t="s">
        <v>778</v>
      </c>
      <c r="F2" s="323" t="s">
        <v>779</v>
      </c>
      <c r="G2" s="323"/>
      <c r="H2" s="322" t="s">
        <v>780</v>
      </c>
      <c r="I2" s="322" t="s">
        <v>781</v>
      </c>
      <c r="J2" s="323" t="s">
        <v>782</v>
      </c>
      <c r="L2" s="8">
        <f t="shared" ref="L2:N2" si="0">MAX(L4:L115)</f>
        <v>9</v>
      </c>
      <c r="M2" s="8">
        <f t="shared" si="0"/>
        <v>6</v>
      </c>
      <c r="N2" s="8">
        <f t="shared" si="0"/>
        <v>13</v>
      </c>
    </row>
    <row r="3" spans="1:14">
      <c r="A3" s="323"/>
      <c r="B3" s="323"/>
      <c r="C3" s="323"/>
      <c r="D3" s="323"/>
      <c r="E3" s="323"/>
      <c r="F3" s="105" t="s">
        <v>783</v>
      </c>
      <c r="G3" s="105" t="s">
        <v>784</v>
      </c>
      <c r="H3" s="323"/>
      <c r="I3" s="323"/>
      <c r="J3" s="323"/>
    </row>
    <row r="4" spans="1:14">
      <c r="A4" s="324">
        <v>1</v>
      </c>
      <c r="B4" s="322" t="s">
        <v>36</v>
      </c>
      <c r="C4" s="104" t="s">
        <v>785</v>
      </c>
      <c r="D4" s="231" t="s">
        <v>786</v>
      </c>
      <c r="E4" s="11">
        <f>F4+G4</f>
        <v>2</v>
      </c>
      <c r="F4" s="234">
        <v>2</v>
      </c>
      <c r="G4" s="234"/>
      <c r="H4" s="244">
        <v>1</v>
      </c>
      <c r="I4" s="244">
        <v>1</v>
      </c>
      <c r="J4" s="103"/>
      <c r="K4" s="10">
        <f>SUM(F4:G17)</f>
        <v>24</v>
      </c>
      <c r="L4" s="10">
        <f>COUNTA(F4:F17)</f>
        <v>5</v>
      </c>
      <c r="M4" s="10">
        <f>COUNTA(G4:G17)</f>
        <v>4</v>
      </c>
      <c r="N4" s="10">
        <f>COUNTA(D4:D17)</f>
        <v>9</v>
      </c>
    </row>
    <row r="5" spans="1:14">
      <c r="A5" s="324"/>
      <c r="B5" s="322"/>
      <c r="C5" s="104" t="s">
        <v>787</v>
      </c>
      <c r="D5" s="231" t="s">
        <v>788</v>
      </c>
      <c r="E5" s="11">
        <f t="shared" ref="E5:E60" si="1">F5+G5</f>
        <v>2</v>
      </c>
      <c r="F5" s="234">
        <v>2</v>
      </c>
      <c r="G5" s="234"/>
      <c r="H5" s="244">
        <v>1</v>
      </c>
      <c r="I5" s="244">
        <v>1</v>
      </c>
      <c r="J5" s="103"/>
    </row>
    <row r="6" spans="1:14">
      <c r="A6" s="324"/>
      <c r="B6" s="322"/>
      <c r="C6" s="104" t="s">
        <v>789</v>
      </c>
      <c r="D6" s="231" t="s">
        <v>790</v>
      </c>
      <c r="E6" s="11">
        <f t="shared" si="1"/>
        <v>3</v>
      </c>
      <c r="F6" s="234">
        <v>3</v>
      </c>
      <c r="G6" s="234"/>
      <c r="H6" s="244">
        <v>1</v>
      </c>
      <c r="I6" s="244">
        <v>1</v>
      </c>
      <c r="J6" s="103"/>
    </row>
    <row r="7" spans="1:14">
      <c r="A7" s="324"/>
      <c r="B7" s="322"/>
      <c r="C7" s="104" t="s">
        <v>791</v>
      </c>
      <c r="D7" s="231" t="s">
        <v>792</v>
      </c>
      <c r="E7" s="11">
        <f t="shared" si="1"/>
        <v>2</v>
      </c>
      <c r="F7" s="234">
        <v>2</v>
      </c>
      <c r="G7" s="234"/>
      <c r="H7" s="244">
        <v>1</v>
      </c>
      <c r="I7" s="244">
        <v>1</v>
      </c>
      <c r="J7" s="103"/>
    </row>
    <row r="8" spans="1:14">
      <c r="A8" s="324"/>
      <c r="B8" s="322"/>
      <c r="C8" s="104" t="s">
        <v>793</v>
      </c>
      <c r="D8" s="231" t="s">
        <v>794</v>
      </c>
      <c r="E8" s="11">
        <f t="shared" si="1"/>
        <v>3</v>
      </c>
      <c r="F8" s="234">
        <v>3</v>
      </c>
      <c r="G8" s="234"/>
      <c r="H8" s="244">
        <v>1</v>
      </c>
      <c r="I8" s="244">
        <v>1</v>
      </c>
      <c r="J8" s="103"/>
    </row>
    <row r="9" spans="1:14">
      <c r="A9" s="324"/>
      <c r="B9" s="322"/>
      <c r="C9" s="104" t="s">
        <v>795</v>
      </c>
      <c r="D9" s="11"/>
      <c r="E9" s="11">
        <f t="shared" si="1"/>
        <v>0</v>
      </c>
      <c r="F9" s="103"/>
      <c r="G9" s="103"/>
      <c r="H9" s="106"/>
      <c r="I9" s="106"/>
      <c r="J9" s="103"/>
    </row>
    <row r="10" spans="1:14">
      <c r="A10" s="324"/>
      <c r="B10" s="322"/>
      <c r="C10" s="104" t="s">
        <v>796</v>
      </c>
      <c r="D10" s="11"/>
      <c r="E10" s="11">
        <f t="shared" si="1"/>
        <v>0</v>
      </c>
      <c r="F10" s="103"/>
      <c r="G10" s="103"/>
      <c r="H10" s="106"/>
      <c r="I10" s="106"/>
      <c r="J10" s="103"/>
    </row>
    <row r="11" spans="1:14">
      <c r="A11" s="324"/>
      <c r="B11" s="322"/>
      <c r="C11" s="104" t="s">
        <v>797</v>
      </c>
      <c r="D11" s="11"/>
      <c r="E11" s="11">
        <f t="shared" si="1"/>
        <v>0</v>
      </c>
      <c r="F11" s="103"/>
      <c r="G11" s="103"/>
      <c r="H11" s="106"/>
      <c r="I11" s="106"/>
      <c r="J11" s="103"/>
    </row>
    <row r="12" spans="1:14">
      <c r="A12" s="324"/>
      <c r="B12" s="322"/>
      <c r="C12" s="104" t="s">
        <v>798</v>
      </c>
      <c r="D12" s="11"/>
      <c r="E12" s="11">
        <f t="shared" si="1"/>
        <v>0</v>
      </c>
      <c r="F12" s="103"/>
      <c r="G12" s="103"/>
      <c r="H12" s="106"/>
      <c r="I12" s="106"/>
      <c r="J12" s="103"/>
    </row>
    <row r="13" spans="1:14">
      <c r="A13" s="324"/>
      <c r="B13" s="322"/>
      <c r="C13" s="104" t="s">
        <v>799</v>
      </c>
      <c r="D13" s="11"/>
      <c r="E13" s="11">
        <f t="shared" si="1"/>
        <v>0</v>
      </c>
      <c r="F13" s="103"/>
      <c r="G13" s="103"/>
      <c r="H13" s="106"/>
      <c r="I13" s="106"/>
      <c r="J13" s="103"/>
    </row>
    <row r="14" spans="1:14">
      <c r="A14" s="324"/>
      <c r="B14" s="322"/>
      <c r="C14" s="104" t="s">
        <v>800</v>
      </c>
      <c r="D14" s="231" t="s">
        <v>801</v>
      </c>
      <c r="E14" s="11">
        <f t="shared" si="1"/>
        <v>3</v>
      </c>
      <c r="F14" s="234"/>
      <c r="G14" s="234">
        <v>3</v>
      </c>
      <c r="H14" s="244">
        <v>1</v>
      </c>
      <c r="I14" s="244">
        <v>1</v>
      </c>
      <c r="J14" s="103"/>
    </row>
    <row r="15" spans="1:14">
      <c r="A15" s="324"/>
      <c r="B15" s="322"/>
      <c r="C15" s="104" t="s">
        <v>802</v>
      </c>
      <c r="D15" s="231" t="s">
        <v>803</v>
      </c>
      <c r="E15" s="11">
        <f t="shared" si="1"/>
        <v>3</v>
      </c>
      <c r="F15" s="234"/>
      <c r="G15" s="234">
        <v>3</v>
      </c>
      <c r="H15" s="244">
        <v>1</v>
      </c>
      <c r="I15" s="244">
        <v>1</v>
      </c>
      <c r="J15" s="103"/>
    </row>
    <row r="16" spans="1:14">
      <c r="A16" s="324"/>
      <c r="B16" s="322"/>
      <c r="C16" s="104" t="s">
        <v>804</v>
      </c>
      <c r="D16" s="231" t="s">
        <v>805</v>
      </c>
      <c r="E16" s="11">
        <f t="shared" si="1"/>
        <v>2</v>
      </c>
      <c r="F16" s="234"/>
      <c r="G16" s="234">
        <v>2</v>
      </c>
      <c r="H16" s="244">
        <v>1</v>
      </c>
      <c r="I16" s="244">
        <v>1</v>
      </c>
      <c r="J16" s="103"/>
    </row>
    <row r="17" spans="1:14">
      <c r="A17" s="324"/>
      <c r="B17" s="322"/>
      <c r="C17" s="104" t="s">
        <v>806</v>
      </c>
      <c r="D17" s="231" t="s">
        <v>807</v>
      </c>
      <c r="E17" s="11">
        <f t="shared" si="1"/>
        <v>4</v>
      </c>
      <c r="F17" s="234"/>
      <c r="G17" s="234">
        <v>4</v>
      </c>
      <c r="H17" s="244">
        <v>1</v>
      </c>
      <c r="I17" s="244">
        <v>2</v>
      </c>
      <c r="J17" s="103"/>
    </row>
    <row r="18" spans="1:14">
      <c r="A18" s="324"/>
      <c r="B18" s="322"/>
      <c r="C18" s="104" t="s">
        <v>808</v>
      </c>
      <c r="D18" s="11"/>
      <c r="E18" s="11">
        <f t="shared" si="1"/>
        <v>0</v>
      </c>
      <c r="F18" s="103"/>
      <c r="G18" s="103"/>
      <c r="H18" s="106"/>
      <c r="I18" s="106"/>
      <c r="J18" s="103"/>
    </row>
    <row r="19" spans="1:14">
      <c r="A19" s="324"/>
      <c r="B19" s="322"/>
      <c r="C19" s="104" t="s">
        <v>809</v>
      </c>
      <c r="D19" s="11"/>
      <c r="E19" s="11">
        <f t="shared" si="1"/>
        <v>0</v>
      </c>
      <c r="F19" s="103"/>
      <c r="G19" s="103"/>
      <c r="H19" s="106"/>
      <c r="I19" s="106"/>
      <c r="J19" s="103"/>
    </row>
    <row r="20" spans="1:14">
      <c r="A20" s="324">
        <v>2</v>
      </c>
      <c r="B20" s="322" t="s">
        <v>810</v>
      </c>
      <c r="C20" s="104" t="s">
        <v>785</v>
      </c>
      <c r="D20" s="231" t="s">
        <v>786</v>
      </c>
      <c r="E20" s="11">
        <f t="shared" si="1"/>
        <v>2</v>
      </c>
      <c r="F20" s="234">
        <v>2</v>
      </c>
      <c r="G20" s="234"/>
      <c r="H20" s="244">
        <v>1</v>
      </c>
      <c r="I20" s="244">
        <v>1</v>
      </c>
      <c r="J20" s="103"/>
      <c r="K20" s="10">
        <f>SUM(F20:G32)</f>
        <v>24</v>
      </c>
      <c r="L20" s="10">
        <f>COUNTA(F20:F32)</f>
        <v>5</v>
      </c>
      <c r="M20" s="10">
        <f>COUNTA(G20:G32)</f>
        <v>3</v>
      </c>
      <c r="N20" s="10">
        <f>COUNTA(D20:D32)</f>
        <v>8</v>
      </c>
    </row>
    <row r="21" spans="1:14">
      <c r="A21" s="324"/>
      <c r="B21" s="322"/>
      <c r="C21" s="104" t="s">
        <v>787</v>
      </c>
      <c r="D21" s="231" t="s">
        <v>811</v>
      </c>
      <c r="E21" s="11">
        <f t="shared" si="1"/>
        <v>2</v>
      </c>
      <c r="F21" s="234">
        <v>2</v>
      </c>
      <c r="G21" s="234"/>
      <c r="H21" s="244">
        <v>1</v>
      </c>
      <c r="I21" s="244">
        <v>1</v>
      </c>
      <c r="J21" s="103"/>
    </row>
    <row r="22" spans="1:14">
      <c r="A22" s="324"/>
      <c r="B22" s="322"/>
      <c r="C22" s="104" t="s">
        <v>789</v>
      </c>
      <c r="D22" s="231" t="s">
        <v>812</v>
      </c>
      <c r="E22" s="11">
        <f t="shared" si="1"/>
        <v>4</v>
      </c>
      <c r="F22" s="234">
        <v>4</v>
      </c>
      <c r="G22" s="234"/>
      <c r="H22" s="244">
        <v>1</v>
      </c>
      <c r="I22" s="244">
        <v>2</v>
      </c>
      <c r="J22" s="103"/>
    </row>
    <row r="23" spans="1:14">
      <c r="A23" s="324"/>
      <c r="B23" s="322"/>
      <c r="C23" s="104" t="s">
        <v>791</v>
      </c>
      <c r="D23" s="231" t="s">
        <v>813</v>
      </c>
      <c r="E23" s="11">
        <f t="shared" si="1"/>
        <v>3</v>
      </c>
      <c r="F23" s="234">
        <v>3</v>
      </c>
      <c r="G23" s="234"/>
      <c r="H23" s="244">
        <v>1</v>
      </c>
      <c r="I23" s="244">
        <v>1</v>
      </c>
      <c r="J23" s="103"/>
    </row>
    <row r="24" spans="1:14">
      <c r="A24" s="324"/>
      <c r="B24" s="322"/>
      <c r="C24" s="104" t="s">
        <v>793</v>
      </c>
      <c r="D24" s="231" t="s">
        <v>814</v>
      </c>
      <c r="E24" s="11">
        <f t="shared" si="1"/>
        <v>2</v>
      </c>
      <c r="F24" s="234">
        <v>2</v>
      </c>
      <c r="G24" s="234"/>
      <c r="H24" s="244">
        <v>1</v>
      </c>
      <c r="I24" s="244">
        <v>1</v>
      </c>
      <c r="J24" s="103"/>
    </row>
    <row r="25" spans="1:14">
      <c r="A25" s="324"/>
      <c r="B25" s="322"/>
      <c r="C25" s="104" t="s">
        <v>795</v>
      </c>
      <c r="D25" s="11"/>
      <c r="E25" s="11">
        <f t="shared" si="1"/>
        <v>0</v>
      </c>
      <c r="F25" s="103"/>
      <c r="G25" s="103"/>
      <c r="H25" s="106"/>
      <c r="I25" s="106"/>
      <c r="J25" s="103"/>
    </row>
    <row r="26" spans="1:14">
      <c r="A26" s="324"/>
      <c r="B26" s="322"/>
      <c r="C26" s="104" t="s">
        <v>796</v>
      </c>
      <c r="D26" s="11"/>
      <c r="E26" s="11">
        <f t="shared" si="1"/>
        <v>0</v>
      </c>
      <c r="F26" s="103"/>
      <c r="G26" s="103"/>
      <c r="H26" s="106"/>
      <c r="I26" s="106"/>
      <c r="J26" s="103"/>
    </row>
    <row r="27" spans="1:14">
      <c r="A27" s="324"/>
      <c r="B27" s="322"/>
      <c r="C27" s="104" t="s">
        <v>797</v>
      </c>
      <c r="D27" s="11"/>
      <c r="E27" s="11">
        <f t="shared" si="1"/>
        <v>0</v>
      </c>
      <c r="F27" s="103"/>
      <c r="G27" s="103"/>
      <c r="H27" s="106"/>
      <c r="I27" s="106"/>
      <c r="J27" s="103"/>
    </row>
    <row r="28" spans="1:14">
      <c r="A28" s="324"/>
      <c r="B28" s="322"/>
      <c r="C28" s="104" t="s">
        <v>798</v>
      </c>
      <c r="D28" s="11"/>
      <c r="E28" s="11">
        <f t="shared" si="1"/>
        <v>0</v>
      </c>
      <c r="F28" s="103"/>
      <c r="G28" s="103"/>
      <c r="H28" s="106"/>
      <c r="I28" s="106"/>
      <c r="J28" s="103"/>
    </row>
    <row r="29" spans="1:14">
      <c r="A29" s="324"/>
      <c r="B29" s="322"/>
      <c r="C29" s="104" t="s">
        <v>799</v>
      </c>
      <c r="D29" s="11"/>
      <c r="E29" s="11">
        <f t="shared" si="1"/>
        <v>0</v>
      </c>
      <c r="F29" s="103"/>
      <c r="G29" s="103"/>
      <c r="H29" s="106"/>
      <c r="I29" s="106"/>
      <c r="J29" s="103"/>
    </row>
    <row r="30" spans="1:14">
      <c r="A30" s="324"/>
      <c r="B30" s="322"/>
      <c r="C30" s="104" t="s">
        <v>800</v>
      </c>
      <c r="D30" s="231" t="s">
        <v>815</v>
      </c>
      <c r="E30" s="11">
        <f t="shared" si="1"/>
        <v>4</v>
      </c>
      <c r="F30" s="234"/>
      <c r="G30" s="234">
        <v>4</v>
      </c>
      <c r="H30" s="244">
        <v>1</v>
      </c>
      <c r="I30" s="244">
        <v>2</v>
      </c>
      <c r="J30" s="103"/>
    </row>
    <row r="31" spans="1:14">
      <c r="A31" s="324"/>
      <c r="B31" s="322"/>
      <c r="C31" s="104" t="s">
        <v>802</v>
      </c>
      <c r="D31" s="231" t="s">
        <v>816</v>
      </c>
      <c r="E31" s="11">
        <f t="shared" si="1"/>
        <v>4</v>
      </c>
      <c r="F31" s="234"/>
      <c r="G31" s="234">
        <v>4</v>
      </c>
      <c r="H31" s="244">
        <v>1</v>
      </c>
      <c r="I31" s="244">
        <v>2</v>
      </c>
      <c r="J31" s="103"/>
    </row>
    <row r="32" spans="1:14">
      <c r="A32" s="324"/>
      <c r="B32" s="322"/>
      <c r="C32" s="104" t="s">
        <v>804</v>
      </c>
      <c r="D32" s="231" t="s">
        <v>817</v>
      </c>
      <c r="E32" s="11">
        <f t="shared" si="1"/>
        <v>3</v>
      </c>
      <c r="F32" s="234"/>
      <c r="G32" s="234">
        <v>3</v>
      </c>
      <c r="H32" s="244">
        <v>1</v>
      </c>
      <c r="I32" s="244">
        <v>1</v>
      </c>
      <c r="J32" s="103"/>
    </row>
    <row r="33" spans="1:14">
      <c r="A33" s="324"/>
      <c r="B33" s="322"/>
      <c r="C33" s="104" t="s">
        <v>806</v>
      </c>
      <c r="D33" s="11"/>
      <c r="E33" s="11">
        <f t="shared" si="1"/>
        <v>0</v>
      </c>
      <c r="F33" s="103"/>
      <c r="G33" s="103"/>
      <c r="H33" s="106"/>
      <c r="I33" s="106"/>
      <c r="J33" s="103"/>
    </row>
    <row r="34" spans="1:14">
      <c r="A34" s="324"/>
      <c r="B34" s="322"/>
      <c r="C34" s="104" t="s">
        <v>808</v>
      </c>
      <c r="D34" s="11"/>
      <c r="E34" s="11">
        <f t="shared" si="1"/>
        <v>0</v>
      </c>
      <c r="F34" s="103"/>
      <c r="G34" s="103"/>
      <c r="H34" s="106"/>
      <c r="I34" s="106"/>
      <c r="J34" s="103"/>
    </row>
    <row r="35" spans="1:14">
      <c r="A35" s="324"/>
      <c r="B35" s="322"/>
      <c r="C35" s="104" t="s">
        <v>809</v>
      </c>
      <c r="D35" s="11"/>
      <c r="E35" s="11">
        <f t="shared" si="1"/>
        <v>0</v>
      </c>
      <c r="F35" s="103"/>
      <c r="G35" s="103"/>
      <c r="H35" s="106"/>
      <c r="I35" s="106"/>
      <c r="J35" s="103"/>
    </row>
    <row r="36" spans="1:14">
      <c r="A36" s="324">
        <v>3</v>
      </c>
      <c r="B36" s="322" t="s">
        <v>818</v>
      </c>
      <c r="C36" s="104" t="s">
        <v>785</v>
      </c>
      <c r="D36" s="231" t="s">
        <v>786</v>
      </c>
      <c r="E36" s="11">
        <f t="shared" si="1"/>
        <v>2</v>
      </c>
      <c r="F36" s="234">
        <v>2</v>
      </c>
      <c r="G36" s="234"/>
      <c r="H36" s="244">
        <v>1</v>
      </c>
      <c r="I36" s="244">
        <v>1</v>
      </c>
      <c r="J36" s="103"/>
      <c r="K36" s="10">
        <f>SUM(F36:G49)</f>
        <v>25</v>
      </c>
      <c r="L36" s="10">
        <f>COUNTA(F36:F49)</f>
        <v>4</v>
      </c>
      <c r="M36" s="10">
        <f>COUNTA(G36:G49)</f>
        <v>4</v>
      </c>
      <c r="N36" s="10">
        <f>COUNTA(D36:D49)</f>
        <v>8</v>
      </c>
    </row>
    <row r="37" spans="1:14">
      <c r="A37" s="324"/>
      <c r="B37" s="322"/>
      <c r="C37" s="104" t="s">
        <v>787</v>
      </c>
      <c r="D37" s="231" t="s">
        <v>811</v>
      </c>
      <c r="E37" s="11">
        <f t="shared" si="1"/>
        <v>2</v>
      </c>
      <c r="F37" s="234">
        <v>2</v>
      </c>
      <c r="G37" s="234"/>
      <c r="H37" s="244">
        <v>1</v>
      </c>
      <c r="I37" s="244">
        <v>1</v>
      </c>
      <c r="J37" s="103"/>
    </row>
    <row r="38" spans="1:14">
      <c r="A38" s="324"/>
      <c r="B38" s="322"/>
      <c r="C38" s="104" t="s">
        <v>789</v>
      </c>
      <c r="D38" s="231" t="s">
        <v>819</v>
      </c>
      <c r="E38" s="11">
        <f t="shared" si="1"/>
        <v>5</v>
      </c>
      <c r="F38" s="234">
        <v>5</v>
      </c>
      <c r="G38" s="234"/>
      <c r="H38" s="244">
        <v>1</v>
      </c>
      <c r="I38" s="244">
        <v>2</v>
      </c>
      <c r="J38" s="103"/>
    </row>
    <row r="39" spans="1:14">
      <c r="A39" s="324"/>
      <c r="B39" s="322"/>
      <c r="C39" s="104" t="s">
        <v>791</v>
      </c>
      <c r="D39" s="231" t="s">
        <v>820</v>
      </c>
      <c r="E39" s="11">
        <f t="shared" si="1"/>
        <v>4</v>
      </c>
      <c r="F39" s="234">
        <v>4</v>
      </c>
      <c r="G39" s="234"/>
      <c r="H39" s="244">
        <v>1</v>
      </c>
      <c r="I39" s="244">
        <v>2</v>
      </c>
      <c r="J39" s="103"/>
    </row>
    <row r="40" spans="1:14">
      <c r="A40" s="324"/>
      <c r="B40" s="322"/>
      <c r="C40" s="104" t="s">
        <v>793</v>
      </c>
      <c r="D40" s="11"/>
      <c r="E40" s="11">
        <f t="shared" si="1"/>
        <v>0</v>
      </c>
      <c r="F40" s="103"/>
      <c r="G40" s="103"/>
      <c r="H40" s="106"/>
      <c r="I40" s="106"/>
      <c r="J40" s="103"/>
    </row>
    <row r="41" spans="1:14">
      <c r="A41" s="324"/>
      <c r="B41" s="322"/>
      <c r="C41" s="104" t="s">
        <v>795</v>
      </c>
      <c r="D41" s="11"/>
      <c r="E41" s="11">
        <f t="shared" si="1"/>
        <v>0</v>
      </c>
      <c r="F41" s="103"/>
      <c r="G41" s="103"/>
      <c r="H41" s="106"/>
      <c r="I41" s="106"/>
      <c r="J41" s="103"/>
    </row>
    <row r="42" spans="1:14">
      <c r="A42" s="324"/>
      <c r="B42" s="322"/>
      <c r="C42" s="104" t="s">
        <v>796</v>
      </c>
      <c r="D42" s="11"/>
      <c r="E42" s="11">
        <f t="shared" si="1"/>
        <v>0</v>
      </c>
      <c r="F42" s="103"/>
      <c r="G42" s="103"/>
      <c r="H42" s="106"/>
      <c r="I42" s="106"/>
      <c r="J42" s="103"/>
    </row>
    <row r="43" spans="1:14">
      <c r="A43" s="324"/>
      <c r="B43" s="322"/>
      <c r="C43" s="104" t="s">
        <v>797</v>
      </c>
      <c r="D43" s="11"/>
      <c r="E43" s="11">
        <f t="shared" si="1"/>
        <v>0</v>
      </c>
      <c r="F43" s="103"/>
      <c r="G43" s="103"/>
      <c r="H43" s="106"/>
      <c r="I43" s="106"/>
      <c r="J43" s="103"/>
    </row>
    <row r="44" spans="1:14">
      <c r="A44" s="324"/>
      <c r="B44" s="322"/>
      <c r="C44" s="104" t="s">
        <v>798</v>
      </c>
      <c r="D44" s="11"/>
      <c r="E44" s="11">
        <f t="shared" si="1"/>
        <v>0</v>
      </c>
      <c r="F44" s="103"/>
      <c r="G44" s="103"/>
      <c r="H44" s="106"/>
      <c r="I44" s="106"/>
      <c r="J44" s="103"/>
    </row>
    <row r="45" spans="1:14">
      <c r="A45" s="324"/>
      <c r="B45" s="322"/>
      <c r="C45" s="104" t="s">
        <v>799</v>
      </c>
      <c r="D45" s="11"/>
      <c r="E45" s="11">
        <f t="shared" si="1"/>
        <v>0</v>
      </c>
      <c r="F45" s="103"/>
      <c r="G45" s="103"/>
      <c r="H45" s="106"/>
      <c r="I45" s="106"/>
      <c r="J45" s="103"/>
    </row>
    <row r="46" spans="1:14">
      <c r="A46" s="324"/>
      <c r="B46" s="322"/>
      <c r="C46" s="104" t="s">
        <v>800</v>
      </c>
      <c r="D46" s="232" t="s">
        <v>821</v>
      </c>
      <c r="E46" s="11">
        <f t="shared" si="1"/>
        <v>3</v>
      </c>
      <c r="F46" s="234"/>
      <c r="G46" s="234">
        <v>3</v>
      </c>
      <c r="H46" s="244">
        <v>1</v>
      </c>
      <c r="I46" s="244">
        <v>1</v>
      </c>
      <c r="J46" s="103"/>
    </row>
    <row r="47" spans="1:14">
      <c r="A47" s="324"/>
      <c r="B47" s="322"/>
      <c r="C47" s="104" t="s">
        <v>802</v>
      </c>
      <c r="D47" s="232" t="s">
        <v>822</v>
      </c>
      <c r="E47" s="11">
        <f t="shared" si="1"/>
        <v>3</v>
      </c>
      <c r="F47" s="234"/>
      <c r="G47" s="234">
        <v>3</v>
      </c>
      <c r="H47" s="244">
        <v>1</v>
      </c>
      <c r="I47" s="244">
        <v>1</v>
      </c>
      <c r="J47" s="103"/>
    </row>
    <row r="48" spans="1:14">
      <c r="A48" s="324"/>
      <c r="B48" s="322"/>
      <c r="C48" s="104" t="s">
        <v>804</v>
      </c>
      <c r="D48" s="232" t="s">
        <v>823</v>
      </c>
      <c r="E48" s="11">
        <f t="shared" si="1"/>
        <v>3</v>
      </c>
      <c r="F48" s="234"/>
      <c r="G48" s="234">
        <v>3</v>
      </c>
      <c r="H48" s="244">
        <v>1</v>
      </c>
      <c r="I48" s="244">
        <v>1</v>
      </c>
      <c r="J48" s="103"/>
    </row>
    <row r="49" spans="1:14">
      <c r="A49" s="324"/>
      <c r="B49" s="322"/>
      <c r="C49" s="104" t="s">
        <v>806</v>
      </c>
      <c r="D49" s="232" t="s">
        <v>824</v>
      </c>
      <c r="E49" s="11">
        <f t="shared" si="1"/>
        <v>3</v>
      </c>
      <c r="F49" s="234"/>
      <c r="G49" s="234">
        <v>3</v>
      </c>
      <c r="H49" s="244">
        <v>1</v>
      </c>
      <c r="I49" s="244">
        <v>1</v>
      </c>
      <c r="J49" s="103"/>
    </row>
    <row r="50" spans="1:14">
      <c r="A50" s="324"/>
      <c r="B50" s="322"/>
      <c r="C50" s="104" t="s">
        <v>808</v>
      </c>
      <c r="D50" s="11"/>
      <c r="E50" s="11">
        <f t="shared" si="1"/>
        <v>0</v>
      </c>
      <c r="F50" s="103"/>
      <c r="G50" s="103"/>
      <c r="H50" s="106"/>
      <c r="I50" s="106"/>
      <c r="J50" s="103"/>
    </row>
    <row r="51" spans="1:14">
      <c r="A51" s="324"/>
      <c r="B51" s="322"/>
      <c r="C51" s="104" t="s">
        <v>809</v>
      </c>
      <c r="D51" s="11"/>
      <c r="E51" s="11">
        <f t="shared" si="1"/>
        <v>0</v>
      </c>
      <c r="F51" s="103"/>
      <c r="G51" s="103"/>
      <c r="H51" s="106"/>
      <c r="I51" s="106"/>
      <c r="J51" s="103"/>
    </row>
    <row r="52" spans="1:14">
      <c r="A52" s="324">
        <v>4</v>
      </c>
      <c r="B52" s="322" t="s">
        <v>385</v>
      </c>
      <c r="C52" s="104" t="s">
        <v>785</v>
      </c>
      <c r="D52" s="231" t="s">
        <v>786</v>
      </c>
      <c r="E52" s="11">
        <f t="shared" si="1"/>
        <v>2</v>
      </c>
      <c r="F52" s="234">
        <v>2</v>
      </c>
      <c r="G52" s="234"/>
      <c r="H52" s="244">
        <v>1</v>
      </c>
      <c r="I52" s="244">
        <v>1</v>
      </c>
      <c r="J52" s="103"/>
      <c r="K52" s="10">
        <f>SUM(F52:G63)</f>
        <v>32</v>
      </c>
      <c r="L52" s="10">
        <f>COUNTA(F52:F63)</f>
        <v>9</v>
      </c>
      <c r="M52" s="10">
        <f>COUNTA(G52:G63)</f>
        <v>1</v>
      </c>
      <c r="N52" s="10">
        <f>COUNTA(D52:D63)</f>
        <v>10</v>
      </c>
    </row>
    <row r="53" spans="1:14">
      <c r="A53" s="324"/>
      <c r="B53" s="322"/>
      <c r="C53" s="104" t="s">
        <v>787</v>
      </c>
      <c r="D53" s="231" t="s">
        <v>825</v>
      </c>
      <c r="E53" s="11">
        <f t="shared" si="1"/>
        <v>3</v>
      </c>
      <c r="F53" s="234">
        <v>3</v>
      </c>
      <c r="G53" s="234"/>
      <c r="H53" s="244">
        <v>1</v>
      </c>
      <c r="I53" s="244">
        <v>1</v>
      </c>
      <c r="J53" s="103"/>
    </row>
    <row r="54" spans="1:14">
      <c r="A54" s="324"/>
      <c r="B54" s="322"/>
      <c r="C54" s="104" t="s">
        <v>789</v>
      </c>
      <c r="D54" s="231" t="s">
        <v>826</v>
      </c>
      <c r="E54" s="11">
        <f t="shared" si="1"/>
        <v>5</v>
      </c>
      <c r="F54" s="234">
        <v>5</v>
      </c>
      <c r="G54" s="234"/>
      <c r="H54" s="244">
        <v>1</v>
      </c>
      <c r="I54" s="244">
        <v>2</v>
      </c>
      <c r="J54" s="103"/>
    </row>
    <row r="55" spans="1:14">
      <c r="A55" s="324"/>
      <c r="B55" s="322"/>
      <c r="C55" s="104" t="s">
        <v>791</v>
      </c>
      <c r="D55" s="231" t="s">
        <v>827</v>
      </c>
      <c r="E55" s="11">
        <f t="shared" si="1"/>
        <v>5</v>
      </c>
      <c r="F55" s="234">
        <v>5</v>
      </c>
      <c r="G55" s="234"/>
      <c r="H55" s="244">
        <v>1</v>
      </c>
      <c r="I55" s="244">
        <v>2</v>
      </c>
      <c r="J55" s="103"/>
    </row>
    <row r="56" spans="1:14">
      <c r="A56" s="324"/>
      <c r="B56" s="322"/>
      <c r="C56" s="104" t="s">
        <v>793</v>
      </c>
      <c r="D56" s="231" t="s">
        <v>828</v>
      </c>
      <c r="E56" s="11">
        <f t="shared" si="1"/>
        <v>3</v>
      </c>
      <c r="F56" s="234">
        <v>3</v>
      </c>
      <c r="G56" s="234"/>
      <c r="H56" s="244">
        <v>1</v>
      </c>
      <c r="I56" s="244">
        <v>1</v>
      </c>
      <c r="J56" s="103"/>
    </row>
    <row r="57" spans="1:14">
      <c r="A57" s="324"/>
      <c r="B57" s="322"/>
      <c r="C57" s="104" t="s">
        <v>795</v>
      </c>
      <c r="D57" s="231" t="s">
        <v>829</v>
      </c>
      <c r="E57" s="11">
        <f t="shared" si="1"/>
        <v>4</v>
      </c>
      <c r="F57" s="234">
        <v>4</v>
      </c>
      <c r="G57" s="234"/>
      <c r="H57" s="244">
        <v>1</v>
      </c>
      <c r="I57" s="244">
        <v>2</v>
      </c>
      <c r="J57" s="103"/>
    </row>
    <row r="58" spans="1:14">
      <c r="A58" s="324"/>
      <c r="B58" s="322"/>
      <c r="C58" s="104" t="s">
        <v>796</v>
      </c>
      <c r="D58" s="231" t="s">
        <v>830</v>
      </c>
      <c r="E58" s="11">
        <f t="shared" si="1"/>
        <v>2</v>
      </c>
      <c r="F58" s="234">
        <v>2</v>
      </c>
      <c r="G58" s="234"/>
      <c r="H58" s="244">
        <v>1</v>
      </c>
      <c r="I58" s="244">
        <v>1</v>
      </c>
      <c r="J58" s="103"/>
    </row>
    <row r="59" spans="1:14">
      <c r="A59" s="324"/>
      <c r="B59" s="322"/>
      <c r="C59" s="104" t="s">
        <v>797</v>
      </c>
      <c r="D59" s="231" t="s">
        <v>831</v>
      </c>
      <c r="E59" s="11">
        <f t="shared" si="1"/>
        <v>2</v>
      </c>
      <c r="F59" s="234">
        <v>2</v>
      </c>
      <c r="G59" s="234"/>
      <c r="H59" s="244">
        <v>1</v>
      </c>
      <c r="I59" s="244">
        <v>1</v>
      </c>
      <c r="J59" s="103"/>
    </row>
    <row r="60" spans="1:14">
      <c r="A60" s="324"/>
      <c r="B60" s="322"/>
      <c r="C60" s="104" t="s">
        <v>798</v>
      </c>
      <c r="D60" s="231" t="s">
        <v>832</v>
      </c>
      <c r="E60" s="11">
        <f t="shared" si="1"/>
        <v>2</v>
      </c>
      <c r="F60" s="234">
        <v>2</v>
      </c>
      <c r="G60" s="234"/>
      <c r="H60" s="244">
        <v>1</v>
      </c>
      <c r="I60" s="244">
        <v>1</v>
      </c>
      <c r="J60" s="103"/>
    </row>
    <row r="61" spans="1:14">
      <c r="A61" s="324"/>
      <c r="B61" s="322"/>
      <c r="C61" s="104" t="s">
        <v>799</v>
      </c>
      <c r="D61" s="11"/>
      <c r="E61" s="11">
        <f t="shared" ref="E61:E66" si="2">F61+G61</f>
        <v>0</v>
      </c>
      <c r="F61" s="103"/>
      <c r="G61" s="103"/>
      <c r="H61" s="106"/>
      <c r="I61" s="106"/>
      <c r="J61" s="103"/>
    </row>
    <row r="62" spans="1:14">
      <c r="A62" s="324"/>
      <c r="B62" s="322"/>
      <c r="C62" s="104" t="s">
        <v>800</v>
      </c>
      <c r="D62" s="231" t="s">
        <v>833</v>
      </c>
      <c r="E62" s="11">
        <f t="shared" si="2"/>
        <v>4</v>
      </c>
      <c r="F62" s="234"/>
      <c r="G62" s="234">
        <v>4</v>
      </c>
      <c r="H62" s="244">
        <v>1</v>
      </c>
      <c r="I62" s="244">
        <v>2</v>
      </c>
      <c r="J62" s="103"/>
    </row>
    <row r="63" spans="1:14">
      <c r="A63" s="324"/>
      <c r="B63" s="322"/>
      <c r="C63" s="104" t="s">
        <v>802</v>
      </c>
      <c r="D63" s="11"/>
      <c r="E63" s="11">
        <f t="shared" si="2"/>
        <v>0</v>
      </c>
      <c r="F63" s="103"/>
      <c r="G63" s="103"/>
      <c r="H63" s="106"/>
      <c r="I63" s="106"/>
      <c r="J63" s="103"/>
    </row>
    <row r="64" spans="1:14">
      <c r="A64" s="324"/>
      <c r="B64" s="322"/>
      <c r="C64" s="104" t="s">
        <v>804</v>
      </c>
      <c r="D64" s="11"/>
      <c r="E64" s="11">
        <f t="shared" si="2"/>
        <v>0</v>
      </c>
      <c r="F64" s="103"/>
      <c r="G64" s="103"/>
      <c r="H64" s="106"/>
      <c r="I64" s="106"/>
      <c r="J64" s="103"/>
    </row>
    <row r="65" spans="1:14">
      <c r="A65" s="324"/>
      <c r="B65" s="322"/>
      <c r="C65" s="104" t="s">
        <v>806</v>
      </c>
      <c r="D65" s="11"/>
      <c r="E65" s="11">
        <f t="shared" si="2"/>
        <v>0</v>
      </c>
      <c r="F65" s="103"/>
      <c r="G65" s="103"/>
      <c r="H65" s="106"/>
      <c r="I65" s="106"/>
      <c r="J65" s="103"/>
    </row>
    <row r="66" spans="1:14">
      <c r="A66" s="324"/>
      <c r="B66" s="322"/>
      <c r="C66" s="104" t="s">
        <v>808</v>
      </c>
      <c r="D66" s="11"/>
      <c r="E66" s="11">
        <f t="shared" si="2"/>
        <v>0</v>
      </c>
      <c r="F66" s="103"/>
      <c r="G66" s="103"/>
      <c r="H66" s="106"/>
      <c r="I66" s="106"/>
      <c r="J66" s="103"/>
    </row>
    <row r="67" spans="1:14">
      <c r="A67" s="324"/>
      <c r="B67" s="322"/>
      <c r="C67" s="104" t="s">
        <v>809</v>
      </c>
      <c r="D67" s="11"/>
      <c r="E67" s="11">
        <f t="shared" ref="E67:E102" si="3">F67+G67</f>
        <v>0</v>
      </c>
      <c r="F67" s="103"/>
      <c r="G67" s="103"/>
      <c r="H67" s="106"/>
      <c r="I67" s="106"/>
      <c r="J67" s="103"/>
    </row>
    <row r="68" spans="1:14">
      <c r="A68" s="324">
        <v>5</v>
      </c>
      <c r="B68" s="322" t="s">
        <v>834</v>
      </c>
      <c r="C68" s="104" t="s">
        <v>785</v>
      </c>
      <c r="D68" s="231" t="s">
        <v>786</v>
      </c>
      <c r="E68" s="11">
        <f t="shared" si="3"/>
        <v>2</v>
      </c>
      <c r="F68" s="234">
        <v>2</v>
      </c>
      <c r="G68" s="234"/>
      <c r="H68" s="244">
        <v>1</v>
      </c>
      <c r="I68" s="244">
        <v>1</v>
      </c>
      <c r="J68" s="103"/>
      <c r="K68" s="10">
        <f>SUM(F68:G83)</f>
        <v>25</v>
      </c>
      <c r="L68" s="10">
        <f>COUNTA(F68:F83)</f>
        <v>6</v>
      </c>
      <c r="M68" s="10">
        <f>COUNTA(G68:G83)</f>
        <v>6</v>
      </c>
      <c r="N68" s="10">
        <f>COUNTA(D68:D83)</f>
        <v>12</v>
      </c>
    </row>
    <row r="69" spans="1:14">
      <c r="A69" s="324"/>
      <c r="B69" s="322"/>
      <c r="C69" s="104" t="s">
        <v>787</v>
      </c>
      <c r="D69" s="231" t="s">
        <v>835</v>
      </c>
      <c r="E69" s="11">
        <f t="shared" si="3"/>
        <v>2</v>
      </c>
      <c r="F69" s="234">
        <v>2</v>
      </c>
      <c r="G69" s="234"/>
      <c r="H69" s="244">
        <v>1</v>
      </c>
      <c r="I69" s="244">
        <v>1</v>
      </c>
      <c r="J69" s="103"/>
    </row>
    <row r="70" spans="1:14">
      <c r="A70" s="324"/>
      <c r="B70" s="322"/>
      <c r="C70" s="104" t="s">
        <v>789</v>
      </c>
      <c r="D70" s="231" t="s">
        <v>836</v>
      </c>
      <c r="E70" s="11">
        <f t="shared" si="3"/>
        <v>2</v>
      </c>
      <c r="F70" s="234">
        <v>2</v>
      </c>
      <c r="G70" s="234"/>
      <c r="H70" s="244">
        <v>1</v>
      </c>
      <c r="I70" s="244">
        <v>1</v>
      </c>
      <c r="J70" s="103"/>
    </row>
    <row r="71" spans="1:14">
      <c r="A71" s="324"/>
      <c r="B71" s="322"/>
      <c r="C71" s="104" t="s">
        <v>791</v>
      </c>
      <c r="D71" s="231" t="s">
        <v>837</v>
      </c>
      <c r="E71" s="11">
        <f t="shared" si="3"/>
        <v>4</v>
      </c>
      <c r="F71" s="234">
        <v>4</v>
      </c>
      <c r="G71" s="234"/>
      <c r="H71" s="244">
        <v>1</v>
      </c>
      <c r="I71" s="244">
        <v>2</v>
      </c>
      <c r="J71" s="103"/>
    </row>
    <row r="72" spans="1:14">
      <c r="A72" s="324"/>
      <c r="B72" s="322"/>
      <c r="C72" s="104" t="s">
        <v>793</v>
      </c>
      <c r="D72" s="231" t="s">
        <v>838</v>
      </c>
      <c r="E72" s="11">
        <f t="shared" si="3"/>
        <v>2</v>
      </c>
      <c r="F72" s="234">
        <v>2</v>
      </c>
      <c r="G72" s="234"/>
      <c r="H72" s="244">
        <v>1</v>
      </c>
      <c r="I72" s="244">
        <v>1</v>
      </c>
      <c r="J72" s="103"/>
    </row>
    <row r="73" spans="1:14">
      <c r="A73" s="324"/>
      <c r="B73" s="322"/>
      <c r="C73" s="104" t="s">
        <v>795</v>
      </c>
      <c r="D73" s="11"/>
      <c r="E73" s="11">
        <f t="shared" si="3"/>
        <v>0</v>
      </c>
      <c r="F73" s="103"/>
      <c r="G73" s="103"/>
      <c r="H73" s="106"/>
      <c r="I73" s="106"/>
      <c r="J73" s="103"/>
    </row>
    <row r="74" spans="1:14">
      <c r="A74" s="324"/>
      <c r="B74" s="322"/>
      <c r="C74" s="104" t="s">
        <v>796</v>
      </c>
      <c r="D74" s="11"/>
      <c r="E74" s="11">
        <f t="shared" si="3"/>
        <v>0</v>
      </c>
      <c r="F74" s="11"/>
      <c r="G74" s="11"/>
      <c r="H74" s="11"/>
      <c r="I74" s="11"/>
      <c r="J74" s="103"/>
    </row>
    <row r="75" spans="1:14">
      <c r="A75" s="324"/>
      <c r="B75" s="322"/>
      <c r="C75" s="104" t="s">
        <v>797</v>
      </c>
      <c r="D75" s="11"/>
      <c r="E75" s="11">
        <f t="shared" si="3"/>
        <v>0</v>
      </c>
      <c r="F75" s="103"/>
      <c r="G75" s="103"/>
      <c r="H75" s="106"/>
      <c r="I75" s="106"/>
      <c r="J75" s="103"/>
    </row>
    <row r="76" spans="1:14">
      <c r="A76" s="324"/>
      <c r="B76" s="322"/>
      <c r="C76" s="104" t="s">
        <v>798</v>
      </c>
      <c r="D76" s="11"/>
      <c r="E76" s="11">
        <f t="shared" si="3"/>
        <v>0</v>
      </c>
      <c r="F76" s="103"/>
      <c r="G76" s="103"/>
      <c r="H76" s="106"/>
      <c r="I76" s="106"/>
      <c r="J76" s="103"/>
    </row>
    <row r="77" spans="1:14">
      <c r="A77" s="324"/>
      <c r="B77" s="322"/>
      <c r="C77" s="104" t="s">
        <v>799</v>
      </c>
      <c r="D77" s="231" t="s">
        <v>839</v>
      </c>
      <c r="E77" s="11">
        <f t="shared" si="3"/>
        <v>2</v>
      </c>
      <c r="F77" s="234">
        <v>2</v>
      </c>
      <c r="G77" s="234"/>
      <c r="H77" s="244">
        <v>1</v>
      </c>
      <c r="I77" s="244">
        <v>1</v>
      </c>
      <c r="J77" s="103"/>
    </row>
    <row r="78" spans="1:14">
      <c r="A78" s="324"/>
      <c r="B78" s="322"/>
      <c r="C78" s="104" t="s">
        <v>800</v>
      </c>
      <c r="D78" s="231" t="s">
        <v>840</v>
      </c>
      <c r="E78" s="11">
        <f t="shared" si="3"/>
        <v>1</v>
      </c>
      <c r="F78" s="234"/>
      <c r="G78" s="234">
        <v>1</v>
      </c>
      <c r="H78" s="244">
        <v>1</v>
      </c>
      <c r="I78" s="244">
        <v>1</v>
      </c>
      <c r="J78" s="103"/>
    </row>
    <row r="79" spans="1:14">
      <c r="A79" s="324"/>
      <c r="B79" s="322"/>
      <c r="C79" s="104" t="s">
        <v>802</v>
      </c>
      <c r="D79" s="231" t="s">
        <v>841</v>
      </c>
      <c r="E79" s="11">
        <f t="shared" si="3"/>
        <v>1</v>
      </c>
      <c r="F79" s="234"/>
      <c r="G79" s="234">
        <v>1</v>
      </c>
      <c r="H79" s="244">
        <v>1</v>
      </c>
      <c r="I79" s="244">
        <v>1</v>
      </c>
      <c r="J79" s="103"/>
    </row>
    <row r="80" spans="1:14">
      <c r="A80" s="324"/>
      <c r="B80" s="322"/>
      <c r="C80" s="104" t="s">
        <v>804</v>
      </c>
      <c r="D80" s="231" t="s">
        <v>842</v>
      </c>
      <c r="E80" s="11">
        <f t="shared" si="3"/>
        <v>3</v>
      </c>
      <c r="F80" s="234"/>
      <c r="G80" s="234">
        <v>3</v>
      </c>
      <c r="H80" s="244">
        <v>1</v>
      </c>
      <c r="I80" s="244">
        <v>1</v>
      </c>
      <c r="J80" s="103"/>
    </row>
    <row r="81" spans="1:14">
      <c r="A81" s="324"/>
      <c r="B81" s="322"/>
      <c r="C81" s="104" t="s">
        <v>806</v>
      </c>
      <c r="D81" s="233" t="s">
        <v>843</v>
      </c>
      <c r="E81" s="11">
        <f t="shared" si="3"/>
        <v>2</v>
      </c>
      <c r="F81" s="234"/>
      <c r="G81" s="234">
        <v>2</v>
      </c>
      <c r="H81" s="244">
        <v>1</v>
      </c>
      <c r="I81" s="244">
        <v>1</v>
      </c>
      <c r="J81" s="103"/>
    </row>
    <row r="82" spans="1:14">
      <c r="A82" s="324"/>
      <c r="B82" s="322"/>
      <c r="C82" s="104" t="s">
        <v>808</v>
      </c>
      <c r="D82" s="231" t="s">
        <v>844</v>
      </c>
      <c r="E82" s="11">
        <f t="shared" si="3"/>
        <v>2</v>
      </c>
      <c r="F82" s="234"/>
      <c r="G82" s="234">
        <v>2</v>
      </c>
      <c r="H82" s="244">
        <v>1</v>
      </c>
      <c r="I82" s="244">
        <v>1</v>
      </c>
      <c r="J82" s="103"/>
    </row>
    <row r="83" spans="1:14">
      <c r="A83" s="324"/>
      <c r="B83" s="322"/>
      <c r="C83" s="104" t="s">
        <v>809</v>
      </c>
      <c r="D83" s="231" t="s">
        <v>845</v>
      </c>
      <c r="E83" s="11">
        <f t="shared" si="3"/>
        <v>2</v>
      </c>
      <c r="F83" s="234"/>
      <c r="G83" s="234">
        <v>2</v>
      </c>
      <c r="H83" s="244">
        <v>1</v>
      </c>
      <c r="I83" s="244">
        <v>1</v>
      </c>
      <c r="J83" s="103"/>
    </row>
    <row r="84" spans="1:14">
      <c r="A84" s="324">
        <v>7</v>
      </c>
      <c r="B84" s="322" t="s">
        <v>846</v>
      </c>
      <c r="C84" s="104" t="s">
        <v>785</v>
      </c>
      <c r="D84" s="231" t="s">
        <v>786</v>
      </c>
      <c r="E84" s="11">
        <f t="shared" si="3"/>
        <v>2</v>
      </c>
      <c r="F84" s="234">
        <v>2</v>
      </c>
      <c r="G84" s="234"/>
      <c r="H84" s="244">
        <v>1</v>
      </c>
      <c r="I84" s="244">
        <v>1</v>
      </c>
      <c r="J84" s="103"/>
      <c r="K84" s="10">
        <f>SUM(F84:G90)</f>
        <v>26</v>
      </c>
      <c r="L84" s="10">
        <f>COUNTA(D84:D90)</f>
        <v>7</v>
      </c>
      <c r="N84" s="10">
        <f>COUNTA(F84:F90)</f>
        <v>7</v>
      </c>
    </row>
    <row r="85" spans="1:14">
      <c r="A85" s="324"/>
      <c r="B85" s="322"/>
      <c r="C85" s="104" t="s">
        <v>787</v>
      </c>
      <c r="D85" s="231" t="s">
        <v>847</v>
      </c>
      <c r="E85" s="11">
        <f t="shared" si="3"/>
        <v>5</v>
      </c>
      <c r="F85" s="234">
        <v>2</v>
      </c>
      <c r="G85" s="234">
        <v>3</v>
      </c>
      <c r="H85" s="244">
        <v>1</v>
      </c>
      <c r="I85" s="244">
        <v>2</v>
      </c>
      <c r="J85" s="103"/>
    </row>
    <row r="86" spans="1:14">
      <c r="A86" s="324"/>
      <c r="B86" s="322"/>
      <c r="C86" s="104" t="s">
        <v>789</v>
      </c>
      <c r="D86" s="231" t="s">
        <v>848</v>
      </c>
      <c r="E86" s="11">
        <f t="shared" si="3"/>
        <v>5</v>
      </c>
      <c r="F86" s="234">
        <v>3</v>
      </c>
      <c r="G86" s="234">
        <v>2</v>
      </c>
      <c r="H86" s="244">
        <v>1</v>
      </c>
      <c r="I86" s="244">
        <v>2</v>
      </c>
      <c r="J86" s="103"/>
    </row>
    <row r="87" spans="1:14">
      <c r="A87" s="324"/>
      <c r="B87" s="322"/>
      <c r="C87" s="104" t="s">
        <v>791</v>
      </c>
      <c r="D87" s="231" t="s">
        <v>849</v>
      </c>
      <c r="E87" s="11">
        <f t="shared" si="3"/>
        <v>3</v>
      </c>
      <c r="F87" s="234">
        <v>2</v>
      </c>
      <c r="G87" s="234">
        <v>1</v>
      </c>
      <c r="H87" s="244">
        <v>1</v>
      </c>
      <c r="I87" s="244">
        <v>1</v>
      </c>
      <c r="J87" s="103"/>
    </row>
    <row r="88" spans="1:14">
      <c r="A88" s="324"/>
      <c r="B88" s="322"/>
      <c r="C88" s="104" t="s">
        <v>793</v>
      </c>
      <c r="D88" s="231" t="s">
        <v>850</v>
      </c>
      <c r="E88" s="11">
        <f t="shared" si="3"/>
        <v>2</v>
      </c>
      <c r="F88" s="234">
        <v>1</v>
      </c>
      <c r="G88" s="234">
        <v>1</v>
      </c>
      <c r="H88" s="244">
        <v>1</v>
      </c>
      <c r="I88" s="244">
        <v>1</v>
      </c>
      <c r="J88" s="103"/>
    </row>
    <row r="89" spans="1:14">
      <c r="A89" s="324"/>
      <c r="B89" s="322"/>
      <c r="C89" s="104" t="s">
        <v>795</v>
      </c>
      <c r="D89" s="231" t="s">
        <v>851</v>
      </c>
      <c r="E89" s="11">
        <f t="shared" si="3"/>
        <v>5</v>
      </c>
      <c r="F89" s="234">
        <v>3</v>
      </c>
      <c r="G89" s="234">
        <v>2</v>
      </c>
      <c r="H89" s="244">
        <v>1</v>
      </c>
      <c r="I89" s="244">
        <v>2</v>
      </c>
      <c r="J89" s="103"/>
    </row>
    <row r="90" spans="1:14">
      <c r="A90" s="324"/>
      <c r="B90" s="322"/>
      <c r="C90" s="104" t="s">
        <v>796</v>
      </c>
      <c r="D90" s="231" t="s">
        <v>852</v>
      </c>
      <c r="E90" s="11">
        <f t="shared" si="3"/>
        <v>4</v>
      </c>
      <c r="F90" s="234">
        <v>3</v>
      </c>
      <c r="G90" s="234">
        <v>1</v>
      </c>
      <c r="H90" s="244">
        <v>1</v>
      </c>
      <c r="I90" s="244">
        <v>2</v>
      </c>
      <c r="J90" s="103"/>
    </row>
    <row r="91" spans="1:14">
      <c r="A91" s="324"/>
      <c r="B91" s="322"/>
      <c r="C91" s="104" t="s">
        <v>797</v>
      </c>
      <c r="D91" s="11"/>
      <c r="E91" s="11">
        <f t="shared" si="3"/>
        <v>0</v>
      </c>
      <c r="F91" s="103"/>
      <c r="G91" s="103"/>
      <c r="H91" s="106"/>
      <c r="I91" s="106"/>
      <c r="J91" s="103"/>
    </row>
    <row r="92" spans="1:14">
      <c r="A92" s="324"/>
      <c r="B92" s="322"/>
      <c r="C92" s="104" t="s">
        <v>798</v>
      </c>
      <c r="D92" s="11"/>
      <c r="E92" s="11">
        <f t="shared" si="3"/>
        <v>0</v>
      </c>
      <c r="F92" s="103"/>
      <c r="G92" s="103"/>
      <c r="H92" s="106"/>
      <c r="I92" s="106"/>
      <c r="J92" s="103"/>
    </row>
    <row r="93" spans="1:14">
      <c r="A93" s="324"/>
      <c r="B93" s="322"/>
      <c r="C93" s="104" t="s">
        <v>799</v>
      </c>
      <c r="D93" s="11"/>
      <c r="E93" s="11"/>
      <c r="F93" s="103"/>
      <c r="G93" s="103"/>
      <c r="H93" s="106"/>
      <c r="I93" s="106"/>
      <c r="J93" s="103"/>
    </row>
    <row r="94" spans="1:14">
      <c r="A94" s="324"/>
      <c r="B94" s="322"/>
      <c r="C94" s="104" t="s">
        <v>800</v>
      </c>
      <c r="D94" s="11"/>
      <c r="E94" s="11">
        <f t="shared" si="3"/>
        <v>0</v>
      </c>
      <c r="F94" s="103"/>
      <c r="G94" s="103"/>
      <c r="H94" s="106"/>
      <c r="I94" s="106"/>
      <c r="J94" s="103"/>
    </row>
    <row r="95" spans="1:14">
      <c r="A95" s="324"/>
      <c r="B95" s="322"/>
      <c r="C95" s="104" t="s">
        <v>802</v>
      </c>
      <c r="D95" s="11"/>
      <c r="E95" s="11">
        <f t="shared" si="3"/>
        <v>0</v>
      </c>
      <c r="F95" s="103"/>
      <c r="G95" s="103"/>
      <c r="H95" s="106"/>
      <c r="I95" s="106"/>
      <c r="J95" s="103"/>
    </row>
    <row r="96" spans="1:14">
      <c r="A96" s="324"/>
      <c r="B96" s="322"/>
      <c r="C96" s="104" t="s">
        <v>804</v>
      </c>
      <c r="D96" s="11"/>
      <c r="E96" s="11">
        <f t="shared" si="3"/>
        <v>0</v>
      </c>
      <c r="F96" s="103"/>
      <c r="G96" s="103"/>
      <c r="H96" s="106"/>
      <c r="I96" s="106"/>
      <c r="J96" s="103"/>
    </row>
    <row r="97" spans="1:14">
      <c r="A97" s="324"/>
      <c r="B97" s="322"/>
      <c r="C97" s="104" t="s">
        <v>806</v>
      </c>
      <c r="D97" s="12"/>
      <c r="E97" s="11">
        <f t="shared" si="3"/>
        <v>0</v>
      </c>
      <c r="F97" s="103"/>
      <c r="G97" s="103"/>
      <c r="H97" s="106"/>
      <c r="I97" s="106"/>
      <c r="J97" s="103"/>
    </row>
    <row r="98" spans="1:14">
      <c r="A98" s="324"/>
      <c r="B98" s="322"/>
      <c r="C98" s="104" t="s">
        <v>808</v>
      </c>
      <c r="D98" s="11"/>
      <c r="E98" s="11">
        <f t="shared" si="3"/>
        <v>0</v>
      </c>
      <c r="F98" s="103"/>
      <c r="G98" s="103"/>
      <c r="H98" s="106"/>
      <c r="I98" s="106"/>
      <c r="J98" s="103"/>
    </row>
    <row r="99" spans="1:14">
      <c r="A99" s="324"/>
      <c r="B99" s="322"/>
      <c r="C99" s="104" t="s">
        <v>809</v>
      </c>
      <c r="D99" s="11"/>
      <c r="E99" s="11">
        <f t="shared" si="3"/>
        <v>0</v>
      </c>
      <c r="F99" s="103"/>
      <c r="G99" s="103"/>
      <c r="H99" s="106"/>
      <c r="I99" s="106"/>
      <c r="J99" s="103"/>
    </row>
    <row r="100" spans="1:14">
      <c r="A100" s="324">
        <v>8</v>
      </c>
      <c r="B100" s="322" t="s">
        <v>853</v>
      </c>
      <c r="C100" s="104" t="s">
        <v>785</v>
      </c>
      <c r="D100" s="231" t="s">
        <v>786</v>
      </c>
      <c r="E100" s="11">
        <f t="shared" si="3"/>
        <v>2</v>
      </c>
      <c r="F100" s="234">
        <v>2</v>
      </c>
      <c r="G100" s="234"/>
      <c r="H100" s="244">
        <v>1</v>
      </c>
      <c r="I100" s="244">
        <v>1</v>
      </c>
      <c r="J100" s="103"/>
      <c r="K100" s="10">
        <f>SUM(F100:G114)</f>
        <v>27</v>
      </c>
      <c r="L100" s="10">
        <f>COUNTA(F100:F114)</f>
        <v>8</v>
      </c>
      <c r="M100" s="10">
        <f>COUNTA(G100:G114)</f>
        <v>5</v>
      </c>
      <c r="N100" s="10">
        <f>COUNTA(D100:D114)</f>
        <v>13</v>
      </c>
    </row>
    <row r="101" spans="1:14">
      <c r="A101" s="324"/>
      <c r="B101" s="322"/>
      <c r="C101" s="104" t="s">
        <v>787</v>
      </c>
      <c r="D101" s="231" t="s">
        <v>854</v>
      </c>
      <c r="E101" s="11">
        <f t="shared" si="3"/>
        <v>2</v>
      </c>
      <c r="F101" s="234">
        <v>2</v>
      </c>
      <c r="G101" s="234"/>
      <c r="H101" s="244">
        <v>1</v>
      </c>
      <c r="I101" s="244">
        <v>1</v>
      </c>
      <c r="J101" s="103"/>
    </row>
    <row r="102" spans="1:14">
      <c r="A102" s="324"/>
      <c r="B102" s="322"/>
      <c r="C102" s="104" t="s">
        <v>789</v>
      </c>
      <c r="D102" s="231" t="s">
        <v>855</v>
      </c>
      <c r="E102" s="11">
        <f t="shared" si="3"/>
        <v>2</v>
      </c>
      <c r="F102" s="234">
        <v>2</v>
      </c>
      <c r="G102" s="234"/>
      <c r="H102" s="244">
        <v>1</v>
      </c>
      <c r="I102" s="244">
        <v>1</v>
      </c>
      <c r="J102" s="103"/>
    </row>
    <row r="103" spans="1:14">
      <c r="A103" s="324"/>
      <c r="B103" s="322"/>
      <c r="C103" s="104" t="s">
        <v>791</v>
      </c>
      <c r="D103" s="231" t="s">
        <v>856</v>
      </c>
      <c r="E103" s="11">
        <f t="shared" ref="E103:E115" si="4">F103+G103</f>
        <v>2</v>
      </c>
      <c r="F103" s="234">
        <v>2</v>
      </c>
      <c r="G103" s="234"/>
      <c r="H103" s="244">
        <v>1</v>
      </c>
      <c r="I103" s="244">
        <v>1</v>
      </c>
      <c r="J103" s="103"/>
    </row>
    <row r="104" spans="1:14">
      <c r="A104" s="324"/>
      <c r="B104" s="322"/>
      <c r="C104" s="104" t="s">
        <v>793</v>
      </c>
      <c r="D104" s="231" t="s">
        <v>857</v>
      </c>
      <c r="E104" s="11">
        <f t="shared" si="4"/>
        <v>2</v>
      </c>
      <c r="F104" s="234">
        <v>2</v>
      </c>
      <c r="G104" s="234"/>
      <c r="H104" s="244">
        <v>1</v>
      </c>
      <c r="I104" s="244">
        <v>1</v>
      </c>
      <c r="J104" s="103"/>
    </row>
    <row r="105" spans="1:14">
      <c r="A105" s="324"/>
      <c r="B105" s="322"/>
      <c r="C105" s="104" t="s">
        <v>795</v>
      </c>
      <c r="D105" s="231" t="s">
        <v>858</v>
      </c>
      <c r="E105" s="11">
        <f t="shared" si="4"/>
        <v>2</v>
      </c>
      <c r="F105" s="234">
        <v>2</v>
      </c>
      <c r="G105" s="234"/>
      <c r="H105" s="244">
        <v>1</v>
      </c>
      <c r="I105" s="244">
        <v>1</v>
      </c>
      <c r="J105" s="103"/>
    </row>
    <row r="106" spans="1:14">
      <c r="A106" s="324"/>
      <c r="B106" s="322"/>
      <c r="C106" s="104" t="s">
        <v>796</v>
      </c>
      <c r="D106" s="231" t="s">
        <v>859</v>
      </c>
      <c r="E106" s="11">
        <f t="shared" si="4"/>
        <v>2</v>
      </c>
      <c r="F106" s="234">
        <v>2</v>
      </c>
      <c r="G106" s="234"/>
      <c r="H106" s="244">
        <v>1</v>
      </c>
      <c r="I106" s="244">
        <v>1</v>
      </c>
      <c r="J106" s="103"/>
    </row>
    <row r="107" spans="1:14">
      <c r="A107" s="324"/>
      <c r="B107" s="322"/>
      <c r="C107" s="104" t="s">
        <v>797</v>
      </c>
      <c r="D107" s="231" t="s">
        <v>860</v>
      </c>
      <c r="E107" s="11">
        <f t="shared" si="4"/>
        <v>2</v>
      </c>
      <c r="F107" s="234">
        <v>2</v>
      </c>
      <c r="G107" s="234"/>
      <c r="H107" s="244">
        <v>1</v>
      </c>
      <c r="I107" s="244">
        <v>1</v>
      </c>
      <c r="J107" s="103"/>
    </row>
    <row r="108" spans="1:14">
      <c r="A108" s="324"/>
      <c r="B108" s="322"/>
      <c r="C108" s="104" t="s">
        <v>798</v>
      </c>
      <c r="D108" s="11"/>
      <c r="E108" s="11">
        <f t="shared" si="4"/>
        <v>0</v>
      </c>
      <c r="F108" s="103"/>
      <c r="G108" s="103"/>
      <c r="H108" s="106"/>
      <c r="I108" s="106"/>
      <c r="J108" s="103"/>
    </row>
    <row r="109" spans="1:14">
      <c r="A109" s="324"/>
      <c r="B109" s="322"/>
      <c r="C109" s="104" t="s">
        <v>799</v>
      </c>
      <c r="D109" s="11"/>
      <c r="E109" s="11">
        <f t="shared" si="4"/>
        <v>0</v>
      </c>
      <c r="F109" s="103"/>
      <c r="G109" s="103"/>
      <c r="H109" s="106"/>
      <c r="I109" s="106"/>
      <c r="J109" s="103"/>
    </row>
    <row r="110" spans="1:14">
      <c r="A110" s="324"/>
      <c r="B110" s="322"/>
      <c r="C110" s="104" t="s">
        <v>800</v>
      </c>
      <c r="D110" s="231" t="s">
        <v>861</v>
      </c>
      <c r="E110" s="11">
        <f t="shared" si="4"/>
        <v>2</v>
      </c>
      <c r="F110" s="234"/>
      <c r="G110" s="234">
        <v>2</v>
      </c>
      <c r="H110" s="244">
        <v>1</v>
      </c>
      <c r="I110" s="244">
        <v>1</v>
      </c>
      <c r="J110" s="103"/>
    </row>
    <row r="111" spans="1:14">
      <c r="A111" s="324"/>
      <c r="B111" s="322"/>
      <c r="C111" s="104" t="s">
        <v>802</v>
      </c>
      <c r="D111" s="231" t="s">
        <v>862</v>
      </c>
      <c r="E111" s="11">
        <f t="shared" si="4"/>
        <v>2</v>
      </c>
      <c r="F111" s="234"/>
      <c r="G111" s="234">
        <v>2</v>
      </c>
      <c r="H111" s="244">
        <v>1</v>
      </c>
      <c r="I111" s="244">
        <v>1</v>
      </c>
      <c r="J111" s="103"/>
    </row>
    <row r="112" spans="1:14">
      <c r="A112" s="324"/>
      <c r="B112" s="322"/>
      <c r="C112" s="104" t="s">
        <v>804</v>
      </c>
      <c r="D112" s="231" t="s">
        <v>863</v>
      </c>
      <c r="E112" s="11">
        <f t="shared" si="4"/>
        <v>2</v>
      </c>
      <c r="F112" s="234"/>
      <c r="G112" s="234">
        <v>2</v>
      </c>
      <c r="H112" s="244">
        <v>1</v>
      </c>
      <c r="I112" s="244">
        <v>1</v>
      </c>
      <c r="J112" s="103"/>
    </row>
    <row r="113" spans="1:10">
      <c r="A113" s="324"/>
      <c r="B113" s="322"/>
      <c r="C113" s="104" t="s">
        <v>806</v>
      </c>
      <c r="D113" s="232" t="s">
        <v>864</v>
      </c>
      <c r="E113" s="11">
        <f t="shared" si="4"/>
        <v>2</v>
      </c>
      <c r="F113" s="234"/>
      <c r="G113" s="234">
        <v>2</v>
      </c>
      <c r="H113" s="244">
        <v>1</v>
      </c>
      <c r="I113" s="244">
        <v>1</v>
      </c>
      <c r="J113" s="103"/>
    </row>
    <row r="114" spans="1:10">
      <c r="A114" s="324"/>
      <c r="B114" s="322"/>
      <c r="C114" s="104" t="s">
        <v>808</v>
      </c>
      <c r="D114" s="232" t="s">
        <v>865</v>
      </c>
      <c r="E114" s="11">
        <f t="shared" si="4"/>
        <v>3</v>
      </c>
      <c r="F114" s="234"/>
      <c r="G114" s="234">
        <v>3</v>
      </c>
      <c r="H114" s="244">
        <v>1</v>
      </c>
      <c r="I114" s="244">
        <v>1</v>
      </c>
      <c r="J114" s="103"/>
    </row>
    <row r="115" spans="1:10">
      <c r="A115" s="324"/>
      <c r="B115" s="322"/>
      <c r="C115" s="104" t="s">
        <v>809</v>
      </c>
      <c r="D115" s="11"/>
      <c r="E115" s="11">
        <f t="shared" si="4"/>
        <v>0</v>
      </c>
      <c r="F115" s="103"/>
      <c r="G115" s="103"/>
      <c r="H115" s="106"/>
      <c r="I115" s="106"/>
      <c r="J115" s="103"/>
    </row>
  </sheetData>
  <mergeCells count="24">
    <mergeCell ref="A1:J1"/>
    <mergeCell ref="F2:G2"/>
    <mergeCell ref="A2:A3"/>
    <mergeCell ref="A4:A19"/>
    <mergeCell ref="A20:A35"/>
    <mergeCell ref="I2:I3"/>
    <mergeCell ref="J2:J3"/>
    <mergeCell ref="H2:H3"/>
    <mergeCell ref="A52:A67"/>
    <mergeCell ref="A68:A83"/>
    <mergeCell ref="A84:A99"/>
    <mergeCell ref="A100:A115"/>
    <mergeCell ref="B2:B3"/>
    <mergeCell ref="B4:B19"/>
    <mergeCell ref="B20:B35"/>
    <mergeCell ref="B36:B51"/>
    <mergeCell ref="B52:B67"/>
    <mergeCell ref="B68:B83"/>
    <mergeCell ref="A36:A51"/>
    <mergeCell ref="B84:B99"/>
    <mergeCell ref="B100:B115"/>
    <mergeCell ref="C2:C3"/>
    <mergeCell ref="D2:D3"/>
    <mergeCell ref="E2:E3"/>
  </mergeCells>
  <printOptions horizontalCentered="1"/>
  <pageMargins left="0.5" right="0.25" top="0.25" bottom="0.5" header="0.25" footer="0.25"/>
  <pageSetup paperSize="9" firstPageNumber="4294963191" orientation="portrait"/>
  <headerFooter alignWithMargins="0">
    <oddFooter>&amp;CPage &amp;P</oddFooter>
  </headerFooter>
  <drawing r:id="rId1"/>
</worksheet>
</file>

<file path=xl/worksheets/sheet4.xml><?xml version="1.0" encoding="utf-8"?>
<worksheet xmlns="http://schemas.openxmlformats.org/spreadsheetml/2006/main" xmlns:r="http://schemas.openxmlformats.org/officeDocument/2006/relationships">
  <dimension ref="A1:Q19"/>
  <sheetViews>
    <sheetView workbookViewId="0">
      <pane xSplit="1" ySplit="1" topLeftCell="B14" activePane="bottomRight" state="frozen"/>
      <selection pane="topRight"/>
      <selection pane="bottomLeft"/>
      <selection pane="bottomRight" activeCell="D6" sqref="D6"/>
    </sheetView>
  </sheetViews>
  <sheetFormatPr defaultRowHeight="12.75"/>
  <cols>
    <col min="1" max="1" width="13.5703125" style="162" bestFit="1" customWidth="1"/>
    <col min="2" max="17" width="10.7109375" style="161" customWidth="1"/>
    <col min="18" max="18" width="9.140625" style="161" bestFit="1"/>
    <col min="19" max="16384" width="9.140625" style="161"/>
  </cols>
  <sheetData>
    <row r="1" spans="1:17" s="160" customFormat="1">
      <c r="A1" s="113" t="s">
        <v>28</v>
      </c>
      <c r="B1" s="113" t="s">
        <v>785</v>
      </c>
      <c r="C1" s="113" t="s">
        <v>787</v>
      </c>
      <c r="D1" s="113" t="s">
        <v>789</v>
      </c>
      <c r="E1" s="113" t="s">
        <v>791</v>
      </c>
      <c r="F1" s="113" t="s">
        <v>793</v>
      </c>
      <c r="G1" s="113" t="s">
        <v>795</v>
      </c>
      <c r="H1" s="113" t="s">
        <v>796</v>
      </c>
      <c r="I1" s="113" t="s">
        <v>797</v>
      </c>
      <c r="J1" s="113" t="s">
        <v>798</v>
      </c>
      <c r="K1" s="113" t="s">
        <v>799</v>
      </c>
      <c r="L1" s="113" t="s">
        <v>800</v>
      </c>
      <c r="M1" s="113" t="s">
        <v>802</v>
      </c>
      <c r="N1" s="113" t="s">
        <v>804</v>
      </c>
      <c r="O1" s="113" t="s">
        <v>806</v>
      </c>
      <c r="P1" s="113" t="s">
        <v>808</v>
      </c>
      <c r="Q1" s="113" t="s">
        <v>809</v>
      </c>
    </row>
    <row r="2" spans="1:17" ht="38.25">
      <c r="A2" s="114" t="s">
        <v>36</v>
      </c>
      <c r="B2" s="159" t="str">
        <f>VLOOKUP(B$1,'MON HOC HKI'!$C$4:$E$19,2,0)</f>
        <v xml:space="preserve">Anh văn chuyên ngành </v>
      </c>
      <c r="C2" s="159" t="str">
        <f>VLOOKUP(C$1,'MON HOC HKI'!$C$4:$E$19,2,0)</f>
        <v xml:space="preserve">Kỹ thuật vi xử lý </v>
      </c>
      <c r="D2" s="159" t="str">
        <f>VLOOKUP(D$1,'MON HOC HKI'!$C$4:$E$19,2,0)</f>
        <v>Điều khiển lập trình PLC</v>
      </c>
      <c r="E2" s="159" t="str">
        <f>VLOOKUP(E$1,'MON HOC HKI'!$C$4:$E$19,2,0)</f>
        <v xml:space="preserve">Kỹ thuật vi điều khiển </v>
      </c>
      <c r="F2" s="159" t="str">
        <f>VLOOKUP(F$1,'MON HOC HKI'!$C$4:$E$19,2,0)</f>
        <v xml:space="preserve">KT truyền thanh - truyền hình </v>
      </c>
      <c r="G2" s="159">
        <f>VLOOKUP(G$1,'MON HOC HKI'!$C$4:$E$19,2,0)</f>
        <v>0</v>
      </c>
      <c r="H2" s="159">
        <f>VLOOKUP(H$1,'MON HOC HKI'!$C$4:$E$19,2,0)</f>
        <v>0</v>
      </c>
      <c r="I2" s="159">
        <f>VLOOKUP(I$1,'MON HOC HKI'!$C$4:$E$19,2,0)</f>
        <v>0</v>
      </c>
      <c r="J2" s="159">
        <f>VLOOKUP(J$1,'MON HOC HKI'!$C$4:$E$19,2,0)</f>
        <v>0</v>
      </c>
      <c r="K2" s="159">
        <f>VLOOKUP(K$1,'MON HOC HKI'!$C$4:$E$19,2,0)</f>
        <v>0</v>
      </c>
      <c r="L2" s="159" t="str">
        <f>VLOOKUP(L$1,'MON HOC HKI'!$C$4:$E$19,2,0)</f>
        <v xml:space="preserve">TT KT mạch tương tự - cảm biến </v>
      </c>
      <c r="M2" s="159" t="str">
        <f>VLOOKUP(M$1,'MON HOC HKI'!$C$4:$E$19,2,0)</f>
        <v xml:space="preserve">TT Điện tử công suất </v>
      </c>
      <c r="N2" s="159" t="str">
        <f>VLOOKUP(N$1,'MON HOC HKI'!$C$4:$E$19,2,0)</f>
        <v xml:space="preserve">TT Kỹ thuật vi xử lý </v>
      </c>
      <c r="O2" s="159" t="str">
        <f>VLOOKUP(O$1,'MON HOC HKI'!$C$4:$E$19,2,0)</f>
        <v xml:space="preserve">TT PLC </v>
      </c>
      <c r="P2" s="159">
        <f>VLOOKUP(P$1,'MON HOC HKI'!$C$4:$E$19,2,0)</f>
        <v>0</v>
      </c>
      <c r="Q2" s="159">
        <f>VLOOKUP(Q$1,'MON HOC HKI'!$C$4:$E$19,2,0)</f>
        <v>0</v>
      </c>
    </row>
    <row r="3" spans="1:17" ht="14.25">
      <c r="A3" s="114" t="s">
        <v>866</v>
      </c>
      <c r="B3" s="159">
        <f>VLOOKUP(B$1,'MON HOC HKI'!$C$4:$E$19,3,0)</f>
        <v>2</v>
      </c>
      <c r="C3" s="159">
        <f>VLOOKUP(C$1,'MON HOC HKI'!$C$4:$E$19,3,0)</f>
        <v>2</v>
      </c>
      <c r="D3" s="159">
        <f>VLOOKUP(D$1,'MON HOC HKI'!$C$4:$E$19,3,0)</f>
        <v>3</v>
      </c>
      <c r="E3" s="159">
        <f>VLOOKUP(E$1,'MON HOC HKI'!$C$4:$E$19,3,0)</f>
        <v>2</v>
      </c>
      <c r="F3" s="159">
        <f>VLOOKUP(F$1,'MON HOC HKI'!$C$4:$E$19,3,0)</f>
        <v>3</v>
      </c>
      <c r="G3" s="159">
        <f>VLOOKUP(G$1,'MON HOC HKI'!$C$4:$E$19,3,0)</f>
        <v>0</v>
      </c>
      <c r="H3" s="159">
        <f>VLOOKUP(H$1,'MON HOC HKI'!$C$4:$E$19,3,0)</f>
        <v>0</v>
      </c>
      <c r="I3" s="159">
        <f>VLOOKUP(I$1,'MON HOC HKI'!$C$4:$E$19,3,0)</f>
        <v>0</v>
      </c>
      <c r="J3" s="159">
        <f>VLOOKUP(J$1,'MON HOC HKI'!$C$4:$E$19,3,0)</f>
        <v>0</v>
      </c>
      <c r="K3" s="159">
        <f>VLOOKUP(K$1,'MON HOC HKI'!$C$4:$E$19,3,0)</f>
        <v>0</v>
      </c>
      <c r="L3" s="159">
        <f>VLOOKUP(L$1,'MON HOC HKI'!$C$4:$E$19,3,0)</f>
        <v>3</v>
      </c>
      <c r="M3" s="159">
        <f>VLOOKUP(M$1,'MON HOC HKI'!$C$4:$E$19,3,0)</f>
        <v>3</v>
      </c>
      <c r="N3" s="159">
        <f>VLOOKUP(N$1,'MON HOC HKI'!$C$4:$E$19,3,0)</f>
        <v>2</v>
      </c>
      <c r="O3" s="159">
        <f>VLOOKUP(O$1,'MON HOC HKI'!$C$4:$E$19,3,0)</f>
        <v>4</v>
      </c>
      <c r="P3" s="159">
        <f>VLOOKUP(P$1,'MON HOC HKI'!$C$4:$E$19,3,0)</f>
        <v>0</v>
      </c>
      <c r="Q3" s="159">
        <f>VLOOKUP(Q$1,'MON HOC HKI'!$C$4:$E$19,3,0)</f>
        <v>0</v>
      </c>
    </row>
    <row r="4" spans="1:17" ht="51">
      <c r="A4" s="114" t="s">
        <v>94</v>
      </c>
      <c r="B4" s="159" t="str">
        <f>VLOOKUP(B$1,'MON HOC HKI'!$C$20:$E$35,2,0)</f>
        <v xml:space="preserve">Anh văn chuyên ngành </v>
      </c>
      <c r="C4" s="159" t="str">
        <f>VLOOKUP(C$1,'MON HOC HKI'!$C$20:$E$35,2,0)</f>
        <v xml:space="preserve">Cơ kỹ thuật </v>
      </c>
      <c r="D4" s="159" t="str">
        <f>VLOOKUP(D$1,'MON HOC HKI'!$C$20:$E$35,2,0)</f>
        <v xml:space="preserve">Trang bị điện </v>
      </c>
      <c r="E4" s="159" t="str">
        <f>VLOOKUP(E$1,'MON HOC HKI'!$C$20:$E$35,2,0)</f>
        <v>Điều khiển lập trình (PLC)</v>
      </c>
      <c r="F4" s="159" t="str">
        <f>VLOOKUP(F$1,'MON HOC HKI'!$C$20:$E$35,2,0)</f>
        <v>Điều khiển điện - khí nén</v>
      </c>
      <c r="G4" s="159">
        <f>VLOOKUP(G$1,'MON HOC HKI'!$C$20:$E$35,2,0)</f>
        <v>0</v>
      </c>
      <c r="H4" s="159">
        <f>VLOOKUP(H$1,'MON HOC HKI'!$C$20:$E$35,2,0)</f>
        <v>0</v>
      </c>
      <c r="I4" s="159">
        <f>VLOOKUP(I$1,'MON HOC HKI'!$C$20:$E$35,2,0)</f>
        <v>0</v>
      </c>
      <c r="J4" s="159">
        <f>VLOOKUP(J$1,'MON HOC HKI'!$C$20:$E$35,2,0)</f>
        <v>0</v>
      </c>
      <c r="K4" s="159">
        <f>VLOOKUP(K$1,'MON HOC HKI'!$C$20:$E$35,2,0)</f>
        <v>0</v>
      </c>
      <c r="L4" s="159" t="str">
        <f>VLOOKUP(L$1,'MON HOC HKI'!$C$20:$E$35,2,0)</f>
        <v xml:space="preserve">Thực tập Sửa chữa máy điện </v>
      </c>
      <c r="M4" s="159" t="str">
        <f>VLOOKUP(M$1,'MON HOC HKI'!$C$20:$E$35,2,0)</f>
        <v xml:space="preserve">Thực tập Sửa chữa điện </v>
      </c>
      <c r="N4" s="159" t="str">
        <f>VLOOKUP(N$1,'MON HOC HKI'!$C$20:$E$35,2,0)</f>
        <v>Thực tập Trang bị điện-Điện tử CB</v>
      </c>
      <c r="O4" s="159">
        <f>VLOOKUP(O$1,'MON HOC HKI'!$C$20:$E$35,2,0)</f>
        <v>0</v>
      </c>
      <c r="P4" s="159">
        <f>VLOOKUP(P$1,'MON HOC HKI'!$C$20:$E$35,2,0)</f>
        <v>0</v>
      </c>
      <c r="Q4" s="159">
        <f>VLOOKUP(Q$1,'MON HOC HKI'!$C$20:$E$35,2,0)</f>
        <v>0</v>
      </c>
    </row>
    <row r="5" spans="1:17" ht="14.25">
      <c r="A5" s="114" t="s">
        <v>867</v>
      </c>
      <c r="B5" s="159">
        <f>VLOOKUP(B$1,'MON HOC HKI'!$C$20:$E$35,3,0)</f>
        <v>2</v>
      </c>
      <c r="C5" s="159">
        <f>VLOOKUP(C$1,'MON HOC HKI'!$C$20:$E$35,3,0)</f>
        <v>2</v>
      </c>
      <c r="D5" s="159">
        <f>VLOOKUP(D$1,'MON HOC HKI'!$C$20:$E$35,3,0)</f>
        <v>4</v>
      </c>
      <c r="E5" s="159">
        <f>VLOOKUP(E$1,'MON HOC HKI'!$C$20:$E$35,3,0)</f>
        <v>3</v>
      </c>
      <c r="F5" s="159">
        <f>VLOOKUP(F$1,'MON HOC HKI'!$C$20:$E$35,3,0)</f>
        <v>2</v>
      </c>
      <c r="G5" s="159">
        <f>VLOOKUP(G$1,'MON HOC HKI'!$C$20:$E$35,3,0)</f>
        <v>0</v>
      </c>
      <c r="H5" s="159">
        <f>VLOOKUP(H$1,'MON HOC HKI'!$C$20:$E$35,3,0)</f>
        <v>0</v>
      </c>
      <c r="I5" s="159">
        <f>VLOOKUP(I$1,'MON HOC HKI'!$C$20:$E$35,3,0)</f>
        <v>0</v>
      </c>
      <c r="J5" s="159">
        <f>VLOOKUP(J$1,'MON HOC HKI'!$C$20:$E$35,3,0)</f>
        <v>0</v>
      </c>
      <c r="K5" s="159">
        <f>VLOOKUP(K$1,'MON HOC HKI'!$C$20:$E$35,3,0)</f>
        <v>0</v>
      </c>
      <c r="L5" s="159">
        <f>VLOOKUP(L$1,'MON HOC HKI'!$C$20:$E$35,3,0)</f>
        <v>4</v>
      </c>
      <c r="M5" s="159">
        <f>VLOOKUP(M$1,'MON HOC HKI'!$C$20:$E$35,3,0)</f>
        <v>4</v>
      </c>
      <c r="N5" s="159">
        <f>VLOOKUP(N$1,'MON HOC HKI'!$C$20:$E$35,3,0)</f>
        <v>3</v>
      </c>
      <c r="O5" s="159">
        <f>VLOOKUP(O$1,'MON HOC HKI'!$C$20:$E$35,3,0)</f>
        <v>0</v>
      </c>
      <c r="P5" s="159">
        <f>VLOOKUP(P$1,'MON HOC HKI'!$C$20:$E$35,3,0)</f>
        <v>0</v>
      </c>
      <c r="Q5" s="159">
        <f>VLOOKUP(Q$1,'MON HOC HKI'!$C$20:$E$35,3,0)</f>
        <v>0</v>
      </c>
    </row>
    <row r="6" spans="1:17" ht="51">
      <c r="A6" s="114" t="s">
        <v>188</v>
      </c>
      <c r="B6" s="159" t="str">
        <f>VLOOKUP(B$1,'MON HOC HKI'!$C$20:$E$35,2,0)</f>
        <v xml:space="preserve">Anh văn chuyên ngành </v>
      </c>
      <c r="C6" s="159" t="str">
        <f>VLOOKUP(C$1,'MON HOC HKI'!$C$20:$E$35,2,0)</f>
        <v xml:space="preserve">Cơ kỹ thuật </v>
      </c>
      <c r="D6" s="159" t="str">
        <f>VLOOKUP(D$1,'MON HOC HKI'!$C$20:$E$35,2,0)</f>
        <v xml:space="preserve">Trang bị điện </v>
      </c>
      <c r="E6" s="159" t="str">
        <f>VLOOKUP(E$1,'MON HOC HKI'!$C$20:$E$35,2,0)</f>
        <v>Điều khiển lập trình (PLC)</v>
      </c>
      <c r="F6" s="159" t="str">
        <f>VLOOKUP(F$1,'MON HOC HKI'!$C$20:$E$35,2,0)</f>
        <v>Điều khiển điện - khí nén</v>
      </c>
      <c r="G6" s="159">
        <f>VLOOKUP(G$1,'MON HOC HKI'!$C$20:$E$35,2,0)</f>
        <v>0</v>
      </c>
      <c r="H6" s="159">
        <f>VLOOKUP(H$1,'MON HOC HKI'!$C$20:$E$35,2,0)</f>
        <v>0</v>
      </c>
      <c r="I6" s="159">
        <f>VLOOKUP(I$1,'MON HOC HKI'!$C$20:$E$35,2,0)</f>
        <v>0</v>
      </c>
      <c r="J6" s="159">
        <f>VLOOKUP(J$1,'MON HOC HKI'!$C$20:$E$35,2,0)</f>
        <v>0</v>
      </c>
      <c r="K6" s="159">
        <f>VLOOKUP(K$1,'MON HOC HKI'!$C$20:$E$35,2,0)</f>
        <v>0</v>
      </c>
      <c r="L6" s="159" t="str">
        <f>VLOOKUP(L$1,'MON HOC HKI'!$C$20:$E$35,2,0)</f>
        <v xml:space="preserve">Thực tập Sửa chữa máy điện </v>
      </c>
      <c r="M6" s="159" t="str">
        <f>VLOOKUP(M$1,'MON HOC HKI'!$C$20:$E$35,2,0)</f>
        <v xml:space="preserve">Thực tập Sửa chữa điện </v>
      </c>
      <c r="N6" s="159" t="str">
        <f>VLOOKUP(N$1,'MON HOC HKI'!$C$20:$E$35,2,0)</f>
        <v>Thực tập Trang bị điện-Điện tử CB</v>
      </c>
      <c r="O6" s="159">
        <f>VLOOKUP(O$1,'MON HOC HKI'!$C$20:$E$35,2,0)</f>
        <v>0</v>
      </c>
      <c r="P6" s="159">
        <f>VLOOKUP(P$1,'MON HOC HKI'!$C$20:$E$35,2,0)</f>
        <v>0</v>
      </c>
      <c r="Q6" s="159">
        <f>VLOOKUP(Q$1,'MON HOC HKI'!$C$20:$E$35,2,0)</f>
        <v>0</v>
      </c>
    </row>
    <row r="7" spans="1:17" ht="14.25">
      <c r="A7" s="114" t="s">
        <v>868</v>
      </c>
      <c r="B7" s="159">
        <f>VLOOKUP(B$1,'MON HOC HKI'!$C$20:$E$35,3,0)</f>
        <v>2</v>
      </c>
      <c r="C7" s="159">
        <f>VLOOKUP(C$1,'MON HOC HKI'!$C$20:$E$35,3,0)</f>
        <v>2</v>
      </c>
      <c r="D7" s="159">
        <f>VLOOKUP(D$1,'MON HOC HKI'!$C$20:$E$35,3,0)</f>
        <v>4</v>
      </c>
      <c r="E7" s="159">
        <f>VLOOKUP(E$1,'MON HOC HKI'!$C$20:$E$35,3,0)</f>
        <v>3</v>
      </c>
      <c r="F7" s="159">
        <f>VLOOKUP(F$1,'MON HOC HKI'!$C$20:$E$35,3,0)</f>
        <v>2</v>
      </c>
      <c r="G7" s="159">
        <f>VLOOKUP(G$1,'MON HOC HKI'!$C$20:$E$35,3,0)</f>
        <v>0</v>
      </c>
      <c r="H7" s="159">
        <f>VLOOKUP(H$1,'MON HOC HKI'!$C$20:$E$35,3,0)</f>
        <v>0</v>
      </c>
      <c r="I7" s="159">
        <f>VLOOKUP(I$1,'MON HOC HKI'!$C$20:$E$35,3,0)</f>
        <v>0</v>
      </c>
      <c r="J7" s="159">
        <f>VLOOKUP(J$1,'MON HOC HKI'!$C$20:$E$35,3,0)</f>
        <v>0</v>
      </c>
      <c r="K7" s="159">
        <f>VLOOKUP(K$1,'MON HOC HKI'!$C$20:$E$35,3,0)</f>
        <v>0</v>
      </c>
      <c r="L7" s="159">
        <f>VLOOKUP(L$1,'MON HOC HKI'!$C$20:$E$35,3,0)</f>
        <v>4</v>
      </c>
      <c r="M7" s="159">
        <f>VLOOKUP(M$1,'MON HOC HKI'!$C$20:$E$35,3,0)</f>
        <v>4</v>
      </c>
      <c r="N7" s="159">
        <f>VLOOKUP(N$1,'MON HOC HKI'!$C$20:$E$35,3,0)</f>
        <v>3</v>
      </c>
      <c r="O7" s="159">
        <f>VLOOKUP(O$1,'MON HOC HKI'!$C$20:$E$35,3,0)</f>
        <v>0</v>
      </c>
      <c r="P7" s="159">
        <f>VLOOKUP(P$1,'MON HOC HKI'!$C$20:$E$35,3,0)</f>
        <v>0</v>
      </c>
      <c r="Q7" s="159">
        <f>VLOOKUP(Q$1,'MON HOC HKI'!$C$20:$E$35,3,0)</f>
        <v>0</v>
      </c>
    </row>
    <row r="8" spans="1:17" ht="63.75">
      <c r="A8" s="114" t="s">
        <v>290</v>
      </c>
      <c r="B8" s="159" t="str">
        <f>VLOOKUP(B$1,'MON HOC HKI'!$C$36:$E$51,2,0)</f>
        <v xml:space="preserve">Anh văn chuyên ngành </v>
      </c>
      <c r="C8" s="159" t="str">
        <f>VLOOKUP(C$1,'MON HOC HKI'!$C$36:$E$51,2,0)</f>
        <v xml:space="preserve">Cơ kỹ thuật </v>
      </c>
      <c r="D8" s="159" t="str">
        <f>VLOOKUP(D$1,'MON HOC HKI'!$C$36:$E$51,2,0)</f>
        <v xml:space="preserve">Kỹ thuật lạnh công nghiệp </v>
      </c>
      <c r="E8" s="159" t="str">
        <f>VLOOKUP(E$1,'MON HOC HKI'!$C$36:$E$51,2,0)</f>
        <v xml:space="preserve">Điều hòa không khí </v>
      </c>
      <c r="F8" s="159">
        <f>VLOOKUP(F$1,'MON HOC HKI'!$C$36:$E$51,2,0)</f>
        <v>0</v>
      </c>
      <c r="G8" s="159">
        <f>VLOOKUP(G$1,'MON HOC HKI'!$C$36:$E$51,2,0)</f>
        <v>0</v>
      </c>
      <c r="H8" s="159">
        <f>VLOOKUP(H$1,'MON HOC HKI'!$C$36:$E$51,2,0)</f>
        <v>0</v>
      </c>
      <c r="I8" s="159">
        <f>VLOOKUP(I$1,'MON HOC HKI'!$C$36:$E$51,2,0)</f>
        <v>0</v>
      </c>
      <c r="J8" s="159">
        <f>VLOOKUP(J$1,'MON HOC HKI'!$C$36:$E$51,2,0)</f>
        <v>0</v>
      </c>
      <c r="K8" s="159">
        <f>VLOOKUP(K$1,'MON HOC HKI'!$C$36:$E$51,2,0)</f>
        <v>0</v>
      </c>
      <c r="L8" s="159" t="str">
        <f>VLOOKUP(L$1,'MON HOC HKI'!$C$36:$E$51,2,0)</f>
        <v>TT Sửa chữa máy lạnh</v>
      </c>
      <c r="M8" s="159" t="str">
        <f>VLOOKUP(M$1,'MON HOC HKI'!$C$36:$E$51,2,0)</f>
        <v>TT Sửa chữa tủ lạnh nâng cao</v>
      </c>
      <c r="N8" s="159" t="str">
        <f>VLOOKUP(N$1,'MON HOC HKI'!$C$36:$E$51,2,0)</f>
        <v xml:space="preserve">TT Trang bị điện </v>
      </c>
      <c r="O8" s="159" t="str">
        <f>VLOOKUP(O$1,'MON HOC HKI'!$C$36:$E$51,2,0)</f>
        <v xml:space="preserve">TT Lắp đặt vận hành bảo trì hệ thống lạnh công nghiệp </v>
      </c>
      <c r="P8" s="159">
        <f>VLOOKUP(P$1,'MON HOC HKI'!$C$36:$E$51,2,0)</f>
        <v>0</v>
      </c>
      <c r="Q8" s="159">
        <f>VLOOKUP(Q$1,'MON HOC HKI'!$C$36:$E$51,2,0)</f>
        <v>0</v>
      </c>
    </row>
    <row r="9" spans="1:17" ht="14.25">
      <c r="A9" s="114" t="s">
        <v>869</v>
      </c>
      <c r="B9" s="159">
        <f>VLOOKUP(B$1,'MON HOC HKI'!$C$36:$E$51,3,0)</f>
        <v>2</v>
      </c>
      <c r="C9" s="159">
        <f>VLOOKUP(C$1,'MON HOC HKI'!$C$36:$E$51,3,0)</f>
        <v>2</v>
      </c>
      <c r="D9" s="159">
        <f>VLOOKUP(D$1,'MON HOC HKI'!$C$36:$E$51,3,0)</f>
        <v>5</v>
      </c>
      <c r="E9" s="159">
        <f>VLOOKUP(E$1,'MON HOC HKI'!$C$36:$E$51,3,0)</f>
        <v>4</v>
      </c>
      <c r="F9" s="159">
        <f>VLOOKUP(F$1,'MON HOC HKI'!$C$36:$E$51,3,0)</f>
        <v>0</v>
      </c>
      <c r="G9" s="159">
        <f>VLOOKUP(G$1,'MON HOC HKI'!$C$36:$E$51,3,0)</f>
        <v>0</v>
      </c>
      <c r="H9" s="159">
        <f>VLOOKUP(H$1,'MON HOC HKI'!$C$36:$E$51,3,0)</f>
        <v>0</v>
      </c>
      <c r="I9" s="159">
        <f>VLOOKUP(I$1,'MON HOC HKI'!$C$36:$E$51,3,0)</f>
        <v>0</v>
      </c>
      <c r="J9" s="159">
        <f>VLOOKUP(J$1,'MON HOC HKI'!$C$36:$E$51,3,0)</f>
        <v>0</v>
      </c>
      <c r="K9" s="159">
        <f>VLOOKUP(K$1,'MON HOC HKI'!$C$36:$E$51,3,0)</f>
        <v>0</v>
      </c>
      <c r="L9" s="159">
        <f>VLOOKUP(L$1,'MON HOC HKI'!$C$36:$E$51,3,0)</f>
        <v>3</v>
      </c>
      <c r="M9" s="159">
        <f>VLOOKUP(M$1,'MON HOC HKI'!$C$36:$E$51,3,0)</f>
        <v>3</v>
      </c>
      <c r="N9" s="159">
        <f>VLOOKUP(N$1,'MON HOC HKI'!$C$36:$E$51,3,0)</f>
        <v>3</v>
      </c>
      <c r="O9" s="159">
        <f>VLOOKUP(O$1,'MON HOC HKI'!$C$36:$E$51,3,0)</f>
        <v>3</v>
      </c>
      <c r="P9" s="159">
        <f>VLOOKUP(P$1,'MON HOC HKI'!$C$36:$E$51,3,0)</f>
        <v>0</v>
      </c>
      <c r="Q9" s="159">
        <f>VLOOKUP(Q$1,'MON HOC HKI'!$C$36:$E$51,3,0)</f>
        <v>0</v>
      </c>
    </row>
    <row r="10" spans="1:17" ht="38.25">
      <c r="A10" s="114" t="s">
        <v>385</v>
      </c>
      <c r="B10" s="159" t="str">
        <f>VLOOKUP(B$1,'MON HOC HKI'!$C$52:$E$67,2,0)</f>
        <v xml:space="preserve">Anh văn chuyên ngành </v>
      </c>
      <c r="C10" s="159" t="str">
        <f>VLOOKUP(C$1,'MON HOC HKI'!$C$52:$E$67,2,0)</f>
        <v xml:space="preserve">Kỹ thuật điện </v>
      </c>
      <c r="D10" s="159" t="str">
        <f>VLOOKUP(D$1,'MON HOC HKI'!$C$52:$E$67,2,0)</f>
        <v xml:space="preserve">Nguyên lý - Chi tiết máy </v>
      </c>
      <c r="E10" s="159" t="str">
        <f>VLOOKUP(E$1,'MON HOC HKI'!$C$52:$E$67,2,0)</f>
        <v xml:space="preserve">Máy cắt kim loại </v>
      </c>
      <c r="F10" s="159" t="str">
        <f>VLOOKUP(F$1,'MON HOC HKI'!$C$52:$E$67,2,0)</f>
        <v xml:space="preserve">Công nghệ CNC </v>
      </c>
      <c r="G10" s="159" t="str">
        <f>VLOOKUP(G$1,'MON HOC HKI'!$C$52:$E$67,2,0)</f>
        <v>Công nghệ chế tạo máy 2</v>
      </c>
      <c r="H10" s="159" t="str">
        <f>VLOOKUP(H$1,'MON HOC HKI'!$C$52:$E$67,2,0)</f>
        <v>Công nghệ CAD/CAM</v>
      </c>
      <c r="I10" s="159" t="str">
        <f>VLOOKUP(I$1,'MON HOC HKI'!$C$52:$E$67,2,0)</f>
        <v xml:space="preserve">Công nghệ khí nén </v>
      </c>
      <c r="J10" s="159" t="str">
        <f>VLOOKUP(J$1,'MON HOC HKI'!$C$52:$E$67,2,0)</f>
        <v>Tổ chức sản xuất</v>
      </c>
      <c r="K10" s="159">
        <f>VLOOKUP(K$1,'MON HOC HKI'!$C$52:$E$67,2,0)</f>
        <v>0</v>
      </c>
      <c r="L10" s="159" t="str">
        <f>VLOOKUP(L$1,'MON HOC HKI'!$C$52:$E$67,2,0)</f>
        <v>TT Tiện nâng cao</v>
      </c>
      <c r="M10" s="159">
        <f>VLOOKUP(M$1,'MON HOC HKI'!$C$52:$E$67,2,0)</f>
        <v>0</v>
      </c>
      <c r="N10" s="159">
        <f>VLOOKUP(N$1,'MON HOC HKI'!$C$52:$E$67,2,0)</f>
        <v>0</v>
      </c>
      <c r="O10" s="159">
        <f>VLOOKUP(O$1,'MON HOC HKI'!$C$52:$E$67,2,0)</f>
        <v>0</v>
      </c>
      <c r="P10" s="159">
        <f>VLOOKUP(P$1,'MON HOC HKI'!$C$52:$E$67,2,0)</f>
        <v>0</v>
      </c>
      <c r="Q10" s="159">
        <f>VLOOKUP(Q$1,'MON HOC HKI'!$C$52:$E$67,2,0)</f>
        <v>0</v>
      </c>
    </row>
    <row r="11" spans="1:17" ht="14.25">
      <c r="A11" s="114" t="s">
        <v>870</v>
      </c>
      <c r="B11" s="159">
        <f>VLOOKUP(B$1,'MON HOC HKI'!$C$52:$E$67,3,0)</f>
        <v>2</v>
      </c>
      <c r="C11" s="159">
        <f>VLOOKUP(C$1,'MON HOC HKI'!$C$52:$E$67,3,0)</f>
        <v>3</v>
      </c>
      <c r="D11" s="159">
        <f>VLOOKUP(D$1,'MON HOC HKI'!$C$52:$E$67,3,0)</f>
        <v>5</v>
      </c>
      <c r="E11" s="159">
        <f>VLOOKUP(E$1,'MON HOC HKI'!$C$52:$E$67,3,0)</f>
        <v>5</v>
      </c>
      <c r="F11" s="159">
        <f>VLOOKUP(F$1,'MON HOC HKI'!$C$52:$E$67,3,0)</f>
        <v>3</v>
      </c>
      <c r="G11" s="159">
        <f>VLOOKUP(G$1,'MON HOC HKI'!$C$52:$E$67,3,0)</f>
        <v>4</v>
      </c>
      <c r="H11" s="159">
        <f>VLOOKUP(H$1,'MON HOC HKI'!$C$52:$E$67,3,0)</f>
        <v>2</v>
      </c>
      <c r="I11" s="159">
        <f>VLOOKUP(I$1,'MON HOC HKI'!$C$52:$E$67,3,0)</f>
        <v>2</v>
      </c>
      <c r="J11" s="159">
        <f>VLOOKUP(J$1,'MON HOC HKI'!$C$52:$E$67,3,0)</f>
        <v>2</v>
      </c>
      <c r="K11" s="159">
        <f>VLOOKUP(K$1,'MON HOC HKI'!$C$52:$E$67,3,0)</f>
        <v>0</v>
      </c>
      <c r="L11" s="159">
        <f>VLOOKUP(L$1,'MON HOC HKI'!$C$52:$E$67,3,0)</f>
        <v>4</v>
      </c>
      <c r="M11" s="159">
        <f>VLOOKUP(M$1,'MON HOC HKI'!$C$52:$E$67,3,0)</f>
        <v>0</v>
      </c>
      <c r="N11" s="159">
        <f>VLOOKUP(N$1,'MON HOC HKI'!$C$52:$E$67,3,0)</f>
        <v>0</v>
      </c>
      <c r="O11" s="159">
        <f>VLOOKUP(O$1,'MON HOC HKI'!$C$52:$E$67,3,0)</f>
        <v>0</v>
      </c>
      <c r="P11" s="159">
        <f>VLOOKUP(P$1,'MON HOC HKI'!$C$52:$E$67,3,0)</f>
        <v>0</v>
      </c>
      <c r="Q11" s="159">
        <f>VLOOKUP(Q$1,'MON HOC HKI'!$C$52:$E$67,3,0)</f>
        <v>0</v>
      </c>
    </row>
    <row r="12" spans="1:17" ht="51">
      <c r="A12" s="114" t="s">
        <v>478</v>
      </c>
      <c r="B12" s="159" t="str">
        <f>VLOOKUP(B$1,'MON HOC HKI'!$C$68:$E$83,2,0)</f>
        <v xml:space="preserve">Anh văn chuyên ngành </v>
      </c>
      <c r="C12" s="159" t="str">
        <f>VLOOKUP(C$1,'MON HOC HKI'!$C$68:$E$83,2,0)</f>
        <v>Hệ thống điện thân xe</v>
      </c>
      <c r="D12" s="159" t="str">
        <f>VLOOKUP(D$1,'MON HOC HKI'!$C$68:$E$83,2,0)</f>
        <v>Điều hòa không khí trên ôtô</v>
      </c>
      <c r="E12" s="159" t="str">
        <f>VLOOKUP(E$1,'MON HOC HKI'!$C$68:$E$83,2,0)</f>
        <v>Bảo dưỡng kỹ thuật - Sửa chữa ôtô</v>
      </c>
      <c r="F12" s="159" t="str">
        <f>VLOOKUP(F$1,'MON HOC HKI'!$C$68:$E$83,2,0)</f>
        <v>Các TB chẩn đoán, kiểm định ôtô</v>
      </c>
      <c r="G12" s="159">
        <f>VLOOKUP(G$1,'MON HOC HKI'!$C$68:$E$83,2,0)</f>
        <v>0</v>
      </c>
      <c r="H12" s="159">
        <f>VLOOKUP(H$1,'MON HOC HKI'!$C$68:$E$83,2,0)</f>
        <v>0</v>
      </c>
      <c r="I12" s="159">
        <f>VLOOKUP(I$1,'MON HOC HKI'!$C$68:$E$83,2,0)</f>
        <v>0</v>
      </c>
      <c r="J12" s="159">
        <f>VLOOKUP(J$1,'MON HOC HKI'!$C$68:$E$83,2,0)</f>
        <v>0</v>
      </c>
      <c r="K12" s="159" t="str">
        <f>VLOOKUP(K$1,'MON HOC HKI'!$C$68:$E$83,2,0)</f>
        <v>Đồ án kết cấu ôtô</v>
      </c>
      <c r="L12" s="159" t="str">
        <f>VLOOKUP(L$1,'MON HOC HKI'!$C$68:$E$83,2,0)</f>
        <v xml:space="preserve">Thực tập Gò hàn </v>
      </c>
      <c r="M12" s="159" t="str">
        <f>VLOOKUP(M$1,'MON HOC HKI'!$C$68:$E$83,2,0)</f>
        <v xml:space="preserve">Thực tập Nguội cơ bản </v>
      </c>
      <c r="N12" s="159" t="str">
        <f>VLOOKUP(N$1,'MON HOC HKI'!$C$68:$E$83,2,0)</f>
        <v xml:space="preserve">Thực tập Động cơ đốt trong </v>
      </c>
      <c r="O12" s="159" t="str">
        <f>VLOOKUP(O$1,'MON HOC HKI'!$C$68:$E$83,2,0)</f>
        <v xml:space="preserve">Thực tập Động cơ xăng </v>
      </c>
      <c r="P12" s="159" t="str">
        <f>VLOOKUP(P$1,'MON HOC HKI'!$C$68:$E$83,2,0)</f>
        <v xml:space="preserve">TT Hệ thống điện động cơ </v>
      </c>
      <c r="Q12" s="159" t="str">
        <f>VLOOKUP(Q$1,'MON HOC HKI'!$C$68:$E$83,2,0)</f>
        <v>Thực tập Động cơ Diezel</v>
      </c>
    </row>
    <row r="13" spans="1:17" ht="14.25">
      <c r="A13" s="114" t="s">
        <v>871</v>
      </c>
      <c r="B13" s="159">
        <f>VLOOKUP(B$1,'MON HOC HKI'!$C$68:$E$83,3,0)</f>
        <v>2</v>
      </c>
      <c r="C13" s="159">
        <f>VLOOKUP(C$1,'MON HOC HKI'!$C$68:$E$83,3,0)</f>
        <v>2</v>
      </c>
      <c r="D13" s="159">
        <f>VLOOKUP(D$1,'MON HOC HKI'!$C$68:$E$83,3,0)</f>
        <v>2</v>
      </c>
      <c r="E13" s="159">
        <f>VLOOKUP(E$1,'MON HOC HKI'!$C$68:$E$83,3,0)</f>
        <v>4</v>
      </c>
      <c r="F13" s="159">
        <f>VLOOKUP(F$1,'MON HOC HKI'!$C$68:$E$83,3,0)</f>
        <v>2</v>
      </c>
      <c r="G13" s="159">
        <f>VLOOKUP(G$1,'MON HOC HKI'!$C$68:$E$83,3,0)</f>
        <v>0</v>
      </c>
      <c r="H13" s="159">
        <f>VLOOKUP(H$1,'MON HOC HKI'!$C$68:$E$83,3,0)</f>
        <v>0</v>
      </c>
      <c r="I13" s="159">
        <f>VLOOKUP(I$1,'MON HOC HKI'!$C$68:$E$83,3,0)</f>
        <v>0</v>
      </c>
      <c r="J13" s="159">
        <f>VLOOKUP(J$1,'MON HOC HKI'!$C$68:$E$83,3,0)</f>
        <v>0</v>
      </c>
      <c r="K13" s="159">
        <f>VLOOKUP(K$1,'MON HOC HKI'!$C$68:$E$83,3,0)</f>
        <v>2</v>
      </c>
      <c r="L13" s="159">
        <f>VLOOKUP(L$1,'MON HOC HKI'!$C$68:$E$83,3,0)</f>
        <v>1</v>
      </c>
      <c r="M13" s="159">
        <f>VLOOKUP(M$1,'MON HOC HKI'!$C$68:$E$83,3,0)</f>
        <v>1</v>
      </c>
      <c r="N13" s="159">
        <f>VLOOKUP(N$1,'MON HOC HKI'!$C$68:$E$83,3,0)</f>
        <v>3</v>
      </c>
      <c r="O13" s="159">
        <f>VLOOKUP(O$1,'MON HOC HKI'!$C$68:$E$83,3,0)</f>
        <v>2</v>
      </c>
      <c r="P13" s="159">
        <f>VLOOKUP(P$1,'MON HOC HKI'!$C$68:$E$83,3,0)</f>
        <v>2</v>
      </c>
      <c r="Q13" s="159">
        <f>VLOOKUP(Q$1,'MON HOC HKI'!$C$68:$E$83,3,0)</f>
        <v>2</v>
      </c>
    </row>
    <row r="14" spans="1:17" ht="51">
      <c r="A14" s="114" t="s">
        <v>551</v>
      </c>
      <c r="B14" s="159" t="str">
        <f>VLOOKUP(B$1,'MON HOC HKI'!$C$68:$E$83,2,0)</f>
        <v xml:space="preserve">Anh văn chuyên ngành </v>
      </c>
      <c r="C14" s="159" t="str">
        <f>VLOOKUP(C$1,'MON HOC HKI'!$C$68:$E$83,2,0)</f>
        <v>Hệ thống điện thân xe</v>
      </c>
      <c r="D14" s="159" t="str">
        <f>VLOOKUP(D$1,'MON HOC HKI'!$C$68:$E$83,2,0)</f>
        <v>Điều hòa không khí trên ôtô</v>
      </c>
      <c r="E14" s="159" t="str">
        <f>VLOOKUP(E$1,'MON HOC HKI'!$C$68:$E$83,2,0)</f>
        <v>Bảo dưỡng kỹ thuật - Sửa chữa ôtô</v>
      </c>
      <c r="F14" s="159" t="str">
        <f>VLOOKUP(F$1,'MON HOC HKI'!$C$68:$E$83,2,0)</f>
        <v>Các TB chẩn đoán, kiểm định ôtô</v>
      </c>
      <c r="G14" s="159">
        <f>VLOOKUP(G$1,'MON HOC HKI'!$C$68:$E$83,2,0)</f>
        <v>0</v>
      </c>
      <c r="H14" s="159">
        <f>VLOOKUP(H$1,'MON HOC HKI'!$C$68:$E$83,2,0)</f>
        <v>0</v>
      </c>
      <c r="I14" s="159">
        <f>VLOOKUP(I$1,'MON HOC HKI'!$C$68:$E$83,2,0)</f>
        <v>0</v>
      </c>
      <c r="J14" s="159">
        <f>VLOOKUP(J$1,'MON HOC HKI'!$C$68:$E$83,2,0)</f>
        <v>0</v>
      </c>
      <c r="K14" s="159" t="str">
        <f>VLOOKUP(K$1,'MON HOC HKI'!$C$68:$E$83,2,0)</f>
        <v>Đồ án kết cấu ôtô</v>
      </c>
      <c r="L14" s="159" t="str">
        <f>VLOOKUP(L$1,'MON HOC HKI'!$C$68:$E$83,2,0)</f>
        <v xml:space="preserve">Thực tập Gò hàn </v>
      </c>
      <c r="M14" s="159" t="str">
        <f>VLOOKUP(M$1,'MON HOC HKI'!$C$68:$E$83,2,0)</f>
        <v xml:space="preserve">Thực tập Nguội cơ bản </v>
      </c>
      <c r="N14" s="159" t="str">
        <f>VLOOKUP(N$1,'MON HOC HKI'!$C$68:$E$83,2,0)</f>
        <v xml:space="preserve">Thực tập Động cơ đốt trong </v>
      </c>
      <c r="O14" s="159" t="str">
        <f>VLOOKUP(O$1,'MON HOC HKI'!$C$68:$E$83,2,0)</f>
        <v xml:space="preserve">Thực tập Động cơ xăng </v>
      </c>
      <c r="P14" s="159" t="str">
        <f>VLOOKUP(P$1,'MON HOC HKI'!$C$68:$E$83,2,0)</f>
        <v xml:space="preserve">TT Hệ thống điện động cơ </v>
      </c>
      <c r="Q14" s="159" t="str">
        <f>VLOOKUP(Q$1,'MON HOC HKI'!$C$68:$E$83,2,0)</f>
        <v>Thực tập Động cơ Diezel</v>
      </c>
    </row>
    <row r="15" spans="1:17" ht="14.25">
      <c r="A15" s="114" t="s">
        <v>872</v>
      </c>
      <c r="B15" s="159">
        <f>VLOOKUP(B$1,'MON HOC HKI'!$C$68:$E$83,3,0)</f>
        <v>2</v>
      </c>
      <c r="C15" s="159">
        <f>VLOOKUP(C$1,'MON HOC HKI'!$C$68:$E$83,3,0)</f>
        <v>2</v>
      </c>
      <c r="D15" s="159">
        <f>VLOOKUP(D$1,'MON HOC HKI'!$C$68:$E$83,3,0)</f>
        <v>2</v>
      </c>
      <c r="E15" s="159">
        <f>VLOOKUP(E$1,'MON HOC HKI'!$C$68:$E$83,3,0)</f>
        <v>4</v>
      </c>
      <c r="F15" s="159">
        <f>VLOOKUP(F$1,'MON HOC HKI'!$C$68:$E$83,3,0)</f>
        <v>2</v>
      </c>
      <c r="G15" s="159">
        <f>VLOOKUP(G$1,'MON HOC HKI'!$C$68:$E$83,3,0)</f>
        <v>0</v>
      </c>
      <c r="H15" s="159">
        <f>VLOOKUP(H$1,'MON HOC HKI'!$C$68:$E$83,3,0)</f>
        <v>0</v>
      </c>
      <c r="I15" s="159">
        <f>VLOOKUP(I$1,'MON HOC HKI'!$C$68:$E$83,3,0)</f>
        <v>0</v>
      </c>
      <c r="J15" s="159">
        <f>VLOOKUP(J$1,'MON HOC HKI'!$C$68:$E$83,3,0)</f>
        <v>0</v>
      </c>
      <c r="K15" s="159">
        <f>VLOOKUP(K$1,'MON HOC HKI'!$C$68:$E$83,3,0)</f>
        <v>2</v>
      </c>
      <c r="L15" s="159">
        <f>VLOOKUP(L$1,'MON HOC HKI'!$C$68:$E$83,3,0)</f>
        <v>1</v>
      </c>
      <c r="M15" s="159">
        <f>VLOOKUP(M$1,'MON HOC HKI'!$C$68:$E$83,3,0)</f>
        <v>1</v>
      </c>
      <c r="N15" s="159">
        <f>VLOOKUP(N$1,'MON HOC HKI'!$C$68:$E$83,3,0)</f>
        <v>3</v>
      </c>
      <c r="O15" s="159">
        <f>VLOOKUP(O$1,'MON HOC HKI'!$C$68:$E$83,3,0)</f>
        <v>2</v>
      </c>
      <c r="P15" s="159">
        <f>VLOOKUP(P$1,'MON HOC HKI'!$C$68:$E$83,3,0)</f>
        <v>2</v>
      </c>
      <c r="Q15" s="159">
        <f>VLOOKUP(Q$1,'MON HOC HKI'!$C$68:$E$83,3,0)</f>
        <v>2</v>
      </c>
    </row>
    <row r="16" spans="1:17" ht="51">
      <c r="A16" s="114" t="s">
        <v>630</v>
      </c>
      <c r="B16" s="159" t="str">
        <f>VLOOKUP(B$1,'MON HOC HKI'!$C$100:$E$115,2,0)</f>
        <v xml:space="preserve">Anh văn chuyên ngành </v>
      </c>
      <c r="C16" s="159" t="str">
        <f>VLOOKUP(C$1,'MON HOC HKI'!$C$100:$E$115,2,0)</f>
        <v xml:space="preserve">Vẽ kỹ thuật ngành may </v>
      </c>
      <c r="D16" s="159" t="str">
        <f>VLOOKUP(D$1,'MON HOC HKI'!$C$100:$E$115,2,0)</f>
        <v xml:space="preserve">Marketing </v>
      </c>
      <c r="E16" s="159" t="str">
        <f>VLOOKUP(E$1,'MON HOC HKI'!$C$100:$E$115,2,0)</f>
        <v>Kỹ thuật may áo jacket</v>
      </c>
      <c r="F16" s="159" t="str">
        <f>VLOOKUP(F$1,'MON HOC HKI'!$C$100:$E$115,2,0)</f>
        <v xml:space="preserve">Thiết kế mẫu công nghiệp </v>
      </c>
      <c r="G16" s="159" t="str">
        <f>VLOOKUP(G$1,'MON HOC HKI'!$C$100:$E$115,2,0)</f>
        <v>TK dây chuyền may công nghiệp</v>
      </c>
      <c r="H16" s="159" t="str">
        <f>VLOOKUP(H$1,'MON HOC HKI'!$C$100:$E$115,2,0)</f>
        <v xml:space="preserve">Quản lý chất lượng trang phục </v>
      </c>
      <c r="I16" s="159" t="str">
        <f>VLOOKUP(I$1,'MON HOC HKI'!$C$100:$E$115,2,0)</f>
        <v>Tổ chức và quản lý sản xuất may CN</v>
      </c>
      <c r="J16" s="159">
        <f>VLOOKUP(J$1,'MON HOC HKI'!$C$100:$E$115,2,0)</f>
        <v>0</v>
      </c>
      <c r="K16" s="159">
        <f>VLOOKUP(K$1,'MON HOC HKI'!$C$100:$E$115,2,0)</f>
        <v>0</v>
      </c>
      <c r="L16" s="159" t="str">
        <f>VLOOKUP(L$1,'MON HOC HKI'!$C$100:$E$115,2,0)</f>
        <v>TT May áo jacket</v>
      </c>
      <c r="M16" s="159" t="str">
        <f>VLOOKUP(M$1,'MON HOC HKI'!$C$100:$E$115,2,0)</f>
        <v xml:space="preserve">TT Tin học ứng dụng ngành may </v>
      </c>
      <c r="N16" s="159" t="str">
        <f>VLOOKUP(N$1,'MON HOC HKI'!$C$100:$E$115,2,0)</f>
        <v xml:space="preserve">TT Thiết kế mẫu công nghiệp </v>
      </c>
      <c r="O16" s="159" t="str">
        <f>VLOOKUP(O$1,'MON HOC HKI'!$C$100:$E$115,2,0)</f>
        <v xml:space="preserve">TT Cắt may trang phục quần âu, áo sơ mi cơ bản </v>
      </c>
      <c r="P16" s="159" t="str">
        <f>VLOOKUP(P$1,'MON HOC HKI'!$C$100:$E$115,2,0)</f>
        <v>TT Kỹ thuật 1</v>
      </c>
      <c r="Q16" s="159">
        <f>VLOOKUP(Q$1,'MON HOC HKI'!$C$100:$E$115,2,0)</f>
        <v>0</v>
      </c>
    </row>
    <row r="17" spans="1:17" ht="14.25">
      <c r="A17" s="114" t="s">
        <v>873</v>
      </c>
      <c r="B17" s="159">
        <f>VLOOKUP(B$1,'MON HOC HKI'!$C$100:$E$115,3,0)</f>
        <v>2</v>
      </c>
      <c r="C17" s="159">
        <f>VLOOKUP(C$1,'MON HOC HKI'!$C$100:$E$115,3,0)</f>
        <v>2</v>
      </c>
      <c r="D17" s="159">
        <f>VLOOKUP(D$1,'MON HOC HKI'!$C$100:$E$115,3,0)</f>
        <v>2</v>
      </c>
      <c r="E17" s="159">
        <f>VLOOKUP(E$1,'MON HOC HKI'!$C$100:$E$115,3,0)</f>
        <v>2</v>
      </c>
      <c r="F17" s="159">
        <f>VLOOKUP(F$1,'MON HOC HKI'!$C$100:$E$115,3,0)</f>
        <v>2</v>
      </c>
      <c r="G17" s="159">
        <f>VLOOKUP(G$1,'MON HOC HKI'!$C$100:$E$115,3,0)</f>
        <v>2</v>
      </c>
      <c r="H17" s="159">
        <f>VLOOKUP(H$1,'MON HOC HKI'!$C$100:$E$115,3,0)</f>
        <v>2</v>
      </c>
      <c r="I17" s="159">
        <f>VLOOKUP(I$1,'MON HOC HKI'!$C$100:$E$115,3,0)</f>
        <v>2</v>
      </c>
      <c r="J17" s="159">
        <f>VLOOKUP(J$1,'MON HOC HKI'!$C$100:$E$115,3,0)</f>
        <v>0</v>
      </c>
      <c r="K17" s="159">
        <f>VLOOKUP(K$1,'MON HOC HKI'!$C$100:$E$115,3,0)</f>
        <v>0</v>
      </c>
      <c r="L17" s="159">
        <f>VLOOKUP(L$1,'MON HOC HKI'!$C$100:$E$115,3,0)</f>
        <v>2</v>
      </c>
      <c r="M17" s="159">
        <f>VLOOKUP(M$1,'MON HOC HKI'!$C$100:$E$115,3,0)</f>
        <v>2</v>
      </c>
      <c r="N17" s="159">
        <f>VLOOKUP(N$1,'MON HOC HKI'!$C$100:$E$115,3,0)</f>
        <v>2</v>
      </c>
      <c r="O17" s="159">
        <f>VLOOKUP(O$1,'MON HOC HKI'!$C$100:$E$115,3,0)</f>
        <v>2</v>
      </c>
      <c r="P17" s="159">
        <f>VLOOKUP(P$1,'MON HOC HKI'!$C$100:$E$115,3,0)</f>
        <v>3</v>
      </c>
      <c r="Q17" s="159">
        <f>VLOOKUP(Q$1,'MON HOC HKI'!$C$100:$E$115,3,0)</f>
        <v>0</v>
      </c>
    </row>
    <row r="18" spans="1:17" ht="51">
      <c r="A18" s="114" t="s">
        <v>698</v>
      </c>
      <c r="B18" s="159" t="str">
        <f>VLOOKUP(B$1,'MON HOC HKI'!$C$84:$E$99,2,0)</f>
        <v xml:space="preserve">Anh văn chuyên ngành </v>
      </c>
      <c r="C18" s="159" t="str">
        <f>VLOOKUP(C$1,'MON HOC HKI'!$C$84:$E$99,2,0)</f>
        <v>Lập trình Windows</v>
      </c>
      <c r="D18" s="159" t="str">
        <f>VLOOKUP(D$1,'MON HOC HKI'!$C$84:$E$99,2,0)</f>
        <v xml:space="preserve">Thiết kế Web </v>
      </c>
      <c r="E18" s="159" t="str">
        <f>VLOOKUP(E$1,'MON HOC HKI'!$C$84:$E$99,2,0)</f>
        <v>SQL server</v>
      </c>
      <c r="F18" s="159" t="str">
        <f>VLOOKUP(F$1,'MON HOC HKI'!$C$84:$E$99,2,0)</f>
        <v>Mạng Linux</v>
      </c>
      <c r="G18" s="159" t="str">
        <f>VLOOKUP(G$1,'MON HOC HKI'!$C$84:$E$99,2,0)</f>
        <v xml:space="preserve">Thiết lập và bảo trì hệ thống mạng </v>
      </c>
      <c r="H18" s="159" t="str">
        <f>VLOOKUP(H$1,'MON HOC HKI'!$C$84:$E$99,2,0)</f>
        <v xml:space="preserve">Mạng viễn thông và truyền số liệu </v>
      </c>
      <c r="I18" s="159">
        <f>VLOOKUP(I$1,'MON HOC HKI'!$C$84:$E$99,2,0)</f>
        <v>0</v>
      </c>
      <c r="J18" s="159">
        <f>VLOOKUP(J$1,'MON HOC HKI'!$C$84:$E$99,2,0)</f>
        <v>0</v>
      </c>
      <c r="K18" s="159">
        <f>VLOOKUP(K$1,'MON HOC HKI'!$C$84:$E$99,2,0)</f>
        <v>0</v>
      </c>
      <c r="L18" s="159">
        <f>VLOOKUP(L$1,'MON HOC HKI'!$C$84:$E$99,2,0)</f>
        <v>0</v>
      </c>
      <c r="M18" s="159">
        <f>VLOOKUP(M$1,'MON HOC HKI'!$C$84:$E$99,2,0)</f>
        <v>0</v>
      </c>
      <c r="N18" s="159">
        <f>VLOOKUP(N$1,'MON HOC HKI'!$C$84:$E$99,2,0)</f>
        <v>0</v>
      </c>
      <c r="O18" s="159">
        <f>VLOOKUP(O$1,'MON HOC HKI'!$C$84:$E$99,2,0)</f>
        <v>0</v>
      </c>
      <c r="P18" s="159">
        <f>VLOOKUP(P$1,'MON HOC HKI'!$C$84:$E$99,2,0)</f>
        <v>0</v>
      </c>
      <c r="Q18" s="159">
        <f>VLOOKUP(Q$1,'MON HOC HKI'!$C$84:$E$99,2,0)</f>
        <v>0</v>
      </c>
    </row>
    <row r="19" spans="1:17" ht="14.25">
      <c r="A19" s="114" t="s">
        <v>874</v>
      </c>
      <c r="B19" s="159">
        <f>VLOOKUP(B$1,'MON HOC HKI'!$C$84:$E$99,3,0)</f>
        <v>2</v>
      </c>
      <c r="C19" s="159">
        <f>VLOOKUP(C$1,'MON HOC HKI'!$C$84:$E$99,3,0)</f>
        <v>5</v>
      </c>
      <c r="D19" s="159">
        <f>VLOOKUP(D$1,'MON HOC HKI'!$C$84:$E$99,3,0)</f>
        <v>5</v>
      </c>
      <c r="E19" s="159">
        <f>VLOOKUP(E$1,'MON HOC HKI'!$C$84:$E$99,3,0)</f>
        <v>3</v>
      </c>
      <c r="F19" s="159">
        <f>VLOOKUP(F$1,'MON HOC HKI'!$C$84:$E$99,3,0)</f>
        <v>2</v>
      </c>
      <c r="G19" s="159">
        <f>VLOOKUP(G$1,'MON HOC HKI'!$C$84:$E$99,3,0)</f>
        <v>5</v>
      </c>
      <c r="H19" s="159">
        <f>VLOOKUP(H$1,'MON HOC HKI'!$C$84:$E$99,3,0)</f>
        <v>4</v>
      </c>
      <c r="I19" s="159">
        <f>VLOOKUP(I$1,'MON HOC HKI'!$C$84:$E$99,3,0)</f>
        <v>0</v>
      </c>
      <c r="J19" s="159">
        <f>VLOOKUP(J$1,'MON HOC HKI'!$C$84:$E$99,3,0)</f>
        <v>0</v>
      </c>
      <c r="K19" s="159">
        <f>VLOOKUP(K$1,'MON HOC HKI'!$C$84:$E$99,3,0)</f>
        <v>0</v>
      </c>
      <c r="L19" s="159">
        <f>VLOOKUP(L$1,'MON HOC HKI'!$C$84:$E$99,3,0)</f>
        <v>0</v>
      </c>
      <c r="M19" s="159">
        <f>VLOOKUP(M$1,'MON HOC HKI'!$C$84:$E$99,3,0)</f>
        <v>0</v>
      </c>
      <c r="N19" s="159">
        <f>VLOOKUP(N$1,'MON HOC HKI'!$C$84:$E$99,3,0)</f>
        <v>0</v>
      </c>
      <c r="O19" s="159">
        <f>VLOOKUP(O$1,'MON HOC HKI'!$C$84:$E$99,3,0)</f>
        <v>0</v>
      </c>
      <c r="P19" s="159">
        <f>VLOOKUP(P$1,'MON HOC HKI'!$C$84:$E$99,3,0)</f>
        <v>0</v>
      </c>
      <c r="Q19" s="159">
        <f>VLOOKUP(Q$1,'MON HOC HKI'!$C$84:$E$99,3,0)</f>
        <v>0</v>
      </c>
    </row>
  </sheetData>
  <sheetProtection password="E4CC" sheet="1" objects="1" scenarios="1"/>
  <pageMargins left="0.75" right="0.75" top="1" bottom="1" header="0.5" footer="0.5"/>
  <pageSetup paperSize="9" firstPageNumber="4294963191" orientation="portrait"/>
  <headerFooter alignWithMargins="0"/>
</worksheet>
</file>

<file path=xl/worksheets/sheet5.xml><?xml version="1.0" encoding="utf-8"?>
<worksheet xmlns="http://schemas.openxmlformats.org/spreadsheetml/2006/main" xmlns:r="http://schemas.openxmlformats.org/officeDocument/2006/relationships">
  <sheetPr enableFormatConditionsCalculation="0">
    <pageSetUpPr fitToPage="1"/>
  </sheetPr>
  <dimension ref="A1:BC43"/>
  <sheetViews>
    <sheetView zoomScale="75" workbookViewId="0">
      <selection activeCell="F40" sqref="F40"/>
    </sheetView>
  </sheetViews>
  <sheetFormatPr defaultRowHeight="15.75"/>
  <cols>
    <col min="1" max="1" width="5" style="207" bestFit="1" customWidth="1"/>
    <col min="2" max="2" width="13.7109375" style="207" bestFit="1" customWidth="1"/>
    <col min="3" max="3" width="22.42578125" style="207" bestFit="1" customWidth="1"/>
    <col min="4" max="4" width="8.140625" style="207" bestFit="1" customWidth="1"/>
    <col min="5" max="5" width="5.42578125" style="207" bestFit="1" customWidth="1"/>
    <col min="6" max="7" width="10.7109375" style="207" customWidth="1"/>
    <col min="8" max="20" width="10.7109375" style="219" customWidth="1"/>
    <col min="21" max="21" width="10.7109375" style="207" customWidth="1"/>
    <col min="22" max="39" width="6.85546875" style="207" bestFit="1" customWidth="1"/>
    <col min="40" max="44" width="4.28515625" style="207" customWidth="1"/>
    <col min="45" max="45" width="5.140625" style="207" bestFit="1" customWidth="1"/>
    <col min="46" max="47" width="4.28515625" style="207" customWidth="1"/>
    <col min="48" max="55" width="4.28515625" style="208" customWidth="1"/>
    <col min="56" max="65" width="4.28515625" style="207" customWidth="1"/>
    <col min="66" max="66" width="5.140625" style="207" bestFit="1" customWidth="1"/>
    <col min="67" max="68" width="4.28515625" style="207" customWidth="1"/>
    <col min="69" max="69" width="9.140625" style="207" bestFit="1"/>
    <col min="70" max="16384" width="9.140625" style="207"/>
  </cols>
  <sheetData>
    <row r="1" spans="1:55">
      <c r="A1" s="327" t="s">
        <v>875</v>
      </c>
      <c r="B1" s="327"/>
      <c r="C1" s="327"/>
      <c r="D1" s="327"/>
      <c r="E1" s="327"/>
      <c r="F1" s="327"/>
      <c r="G1" s="327"/>
      <c r="H1" s="206"/>
      <c r="I1" s="206"/>
      <c r="J1" s="206"/>
      <c r="K1" s="206"/>
      <c r="L1" s="206"/>
      <c r="M1" s="206"/>
      <c r="N1" s="206"/>
      <c r="O1" s="206"/>
      <c r="P1" s="206"/>
      <c r="Q1" s="206"/>
      <c r="R1" s="206"/>
      <c r="S1" s="206"/>
      <c r="T1" s="206"/>
    </row>
    <row r="2" spans="1:55">
      <c r="A2" s="328" t="s">
        <v>876</v>
      </c>
      <c r="B2" s="328"/>
      <c r="C2" s="328"/>
      <c r="D2" s="328"/>
      <c r="E2" s="328"/>
      <c r="F2" s="328"/>
      <c r="G2" s="328"/>
      <c r="H2" s="138"/>
      <c r="I2" s="138"/>
      <c r="J2" s="138"/>
      <c r="K2" s="138"/>
      <c r="L2" s="138"/>
      <c r="M2" s="138"/>
      <c r="N2" s="138"/>
      <c r="O2" s="138"/>
      <c r="P2" s="138"/>
      <c r="Q2" s="138"/>
      <c r="R2" s="138"/>
      <c r="S2" s="138"/>
      <c r="T2" s="138"/>
    </row>
    <row r="3" spans="1:55">
      <c r="B3" s="209" t="s">
        <v>877</v>
      </c>
      <c r="C3" s="130" t="str">
        <f>IF(B7="","",IF(ISNA(VLOOKUP(#REF!,'DS LOP HKI'!$B$2:$F$1060,5,FALSE))=TRUE,"",VLOOKUP(B7,'DS LOP HKI'!$B$2:$F$1060,5,FALSE)))</f>
        <v>13TC-Đ2</v>
      </c>
      <c r="D3" s="210" t="s">
        <v>878</v>
      </c>
      <c r="E3" s="130">
        <f>IF(B7="",0,MAX($A$7:$A$43))</f>
        <v>29</v>
      </c>
      <c r="F3" s="211"/>
      <c r="H3" s="206"/>
      <c r="I3" s="206"/>
      <c r="J3" s="206"/>
      <c r="K3" s="206"/>
      <c r="L3" s="206"/>
      <c r="M3" s="206"/>
      <c r="N3" s="206"/>
      <c r="O3" s="206"/>
      <c r="P3" s="206"/>
      <c r="Q3" s="206"/>
      <c r="R3" s="206"/>
      <c r="S3" s="206"/>
      <c r="T3" s="206"/>
    </row>
    <row r="4" spans="1:55">
      <c r="A4" s="329" t="s">
        <v>879</v>
      </c>
      <c r="B4" s="329"/>
      <c r="C4" s="329"/>
      <c r="D4" s="329"/>
      <c r="E4" s="329"/>
      <c r="F4" s="329"/>
      <c r="G4" s="329"/>
      <c r="H4" s="329"/>
      <c r="I4" s="329"/>
      <c r="J4" s="329"/>
      <c r="K4" s="329"/>
      <c r="L4" s="329"/>
      <c r="M4" s="329"/>
      <c r="N4" s="329"/>
      <c r="O4" s="329"/>
      <c r="P4" s="329"/>
      <c r="Q4" s="329"/>
      <c r="R4" s="329"/>
      <c r="S4" s="329"/>
      <c r="T4" s="329"/>
      <c r="U4" s="212"/>
      <c r="V4" s="212"/>
      <c r="W4" s="212"/>
      <c r="X4" s="212"/>
      <c r="Y4" s="212"/>
      <c r="Z4" s="212"/>
      <c r="AA4" s="212"/>
      <c r="AB4" s="212"/>
      <c r="AC4" s="212"/>
      <c r="AD4" s="212"/>
      <c r="AE4" s="212"/>
      <c r="AF4" s="212"/>
      <c r="AG4" s="212"/>
      <c r="AH4" s="212"/>
      <c r="AI4" s="212"/>
      <c r="AJ4" s="212"/>
      <c r="AK4" s="212"/>
      <c r="AL4" s="212"/>
      <c r="AM4" s="212"/>
    </row>
    <row r="5" spans="1:55">
      <c r="B5" s="213"/>
      <c r="C5" s="214" t="s">
        <v>880</v>
      </c>
      <c r="D5" s="215" t="s">
        <v>881</v>
      </c>
      <c r="E5" s="215"/>
      <c r="F5" s="330" t="s">
        <v>882</v>
      </c>
      <c r="G5" s="330"/>
      <c r="H5" s="330" t="s">
        <v>883</v>
      </c>
      <c r="I5" s="330"/>
      <c r="J5" s="215"/>
      <c r="K5" s="215"/>
      <c r="L5" s="215"/>
      <c r="M5" s="215"/>
      <c r="N5" s="215"/>
      <c r="O5" s="215"/>
      <c r="P5" s="215"/>
      <c r="Q5" s="215"/>
      <c r="R5" s="215"/>
      <c r="S5" s="215"/>
      <c r="T5" s="215"/>
    </row>
    <row r="6" spans="1:55" ht="63">
      <c r="A6" s="216"/>
      <c r="B6" s="217" t="s">
        <v>884</v>
      </c>
      <c r="C6" s="331" t="s">
        <v>885</v>
      </c>
      <c r="D6" s="332"/>
      <c r="E6" s="218" t="s">
        <v>886</v>
      </c>
      <c r="F6" s="131" t="str">
        <f>IF(HKI!H6="","",HKI!H6)</f>
        <v xml:space="preserve">Anh văn chuyên ngành </v>
      </c>
      <c r="G6" s="131" t="str">
        <f>IF(HKI!M6="","",HKI!M6)</f>
        <v xml:space="preserve">Cơ kỹ thuật </v>
      </c>
      <c r="H6" s="131" t="str">
        <f>IF(HKI!R6="","",HKI!R6)</f>
        <v xml:space="preserve">Trang bị điện </v>
      </c>
      <c r="I6" s="131" t="str">
        <f>IF(HKI!W6="","",HKI!W6)</f>
        <v>Điều khiển lập trình (PLC)</v>
      </c>
      <c r="J6" s="131" t="str">
        <f>IF(HKI!AB6="","",HKI!AB6)</f>
        <v>Điều khiển điện - khí nén</v>
      </c>
      <c r="K6" s="131" t="str">
        <f>IF(HKI!AG6="","",HKI!AG6)</f>
        <v/>
      </c>
      <c r="L6" s="131" t="str">
        <f>IF(HKI!AL6="","",HKI!AL6)</f>
        <v/>
      </c>
      <c r="M6" s="131" t="str">
        <f>IF(HKI!AQ6="","",HKI!AQ6)</f>
        <v/>
      </c>
      <c r="N6" s="131" t="str">
        <f>IF(HKI!AV6="","",HKI!AV6)</f>
        <v/>
      </c>
      <c r="O6" s="131" t="str">
        <f>IF(HKI!BA6="","",HKI!BA6)</f>
        <v/>
      </c>
      <c r="P6" s="131" t="str">
        <f>IF(HKI!BF6="","",HKI!BF6)</f>
        <v xml:space="preserve">Thực tập Sửa chữa máy điện </v>
      </c>
      <c r="Q6" s="131" t="str">
        <f>IF(HKI!BK6="","",HKI!BK6)</f>
        <v xml:space="preserve">Thực tập Sửa chữa điện </v>
      </c>
      <c r="R6" s="131" t="str">
        <f>IF(HKI!BP6="","",HKI!BP6)</f>
        <v>Thực tập Trang bị điện-Điện tử CB</v>
      </c>
      <c r="S6" s="131" t="str">
        <f>IF(HKI!BU6="","",HKI!BU6)</f>
        <v/>
      </c>
      <c r="T6" s="131" t="str">
        <f>IF(HKI!BZ6="","",HKI!BZ6)</f>
        <v/>
      </c>
      <c r="U6" s="131" t="str">
        <f>IF(HKI!CE6="","",HKI!CE6)</f>
        <v/>
      </c>
      <c r="AV6" s="207"/>
      <c r="AW6" s="207"/>
      <c r="AX6" s="207"/>
      <c r="AY6" s="207"/>
      <c r="AZ6" s="207"/>
      <c r="BA6" s="207"/>
      <c r="BB6" s="207"/>
      <c r="BC6" s="207"/>
    </row>
    <row r="7" spans="1:55">
      <c r="A7" s="132">
        <f>IF(B7="","",SUBTOTAL(3,$B$7:B7))</f>
        <v>1</v>
      </c>
      <c r="B7" s="133" t="str">
        <f>IF(HKI!$B12="","",HKI!B12)</f>
        <v>13B3080002</v>
      </c>
      <c r="C7" s="134" t="str">
        <f>IF(HKI!$B12="","",HKI!C12)</f>
        <v>Lâm Thanh</v>
      </c>
      <c r="D7" s="135" t="str">
        <f>IF(HKI!$B12="","",HKI!D12)</f>
        <v>Bình</v>
      </c>
      <c r="E7" s="136">
        <f t="shared" ref="E7:E42" si="0">IF(COUNTIF(F7:T7,"X")&gt;0,COUNTIF(F7:T7,"X"),"")</f>
        <v>2</v>
      </c>
      <c r="F7" s="137" t="str">
        <f>IF(HKI!J12&lt;5,"X","")</f>
        <v/>
      </c>
      <c r="G7" s="137" t="str">
        <f>IF(HKI!O12&lt;5,"X","")</f>
        <v/>
      </c>
      <c r="H7" s="137" t="str">
        <f>IF(HKI!T12&lt;5,"X","")</f>
        <v/>
      </c>
      <c r="I7" s="137" t="str">
        <f>IF(HKI!Y12&lt;5,"X","")</f>
        <v>X</v>
      </c>
      <c r="J7" s="137" t="str">
        <f>IF(HKI!AD12&lt;5,"X","")</f>
        <v>X</v>
      </c>
      <c r="K7" s="137" t="str">
        <f>IF(HKI!AI12&lt;5,"X","")</f>
        <v/>
      </c>
      <c r="L7" s="137" t="str">
        <f>IF(HKI!AN12&lt;5,"X","")</f>
        <v/>
      </c>
      <c r="M7" s="137" t="str">
        <f>IF(HKI!AS12&lt;5,"X","")</f>
        <v/>
      </c>
      <c r="N7" s="137" t="str">
        <f>IF(HKI!AX12&lt;5,"X","")</f>
        <v/>
      </c>
      <c r="O7" s="137" t="str">
        <f>IF(HKI!BC12&lt;5,"X","")</f>
        <v/>
      </c>
      <c r="P7" s="137" t="str">
        <f>IF(HKI!BH12&lt;5,"X","")</f>
        <v/>
      </c>
      <c r="Q7" s="137" t="str">
        <f>IF(HKI!BM12&lt;5,"X","")</f>
        <v/>
      </c>
      <c r="R7" s="137" t="str">
        <f>IF(HKI!BR12&lt;5,"X","")</f>
        <v/>
      </c>
      <c r="S7" s="137" t="str">
        <f>IF(HKI!BW12&lt;5,"X","")</f>
        <v/>
      </c>
      <c r="T7" s="137" t="str">
        <f>IF(HKI!CB12&lt;5,"X","")</f>
        <v/>
      </c>
      <c r="U7" s="137" t="str">
        <f>IF(HKI!CG12&lt;5,"X","")</f>
        <v/>
      </c>
      <c r="AV7" s="207"/>
      <c r="AW7" s="207"/>
      <c r="AX7" s="207"/>
      <c r="AY7" s="207"/>
      <c r="AZ7" s="207"/>
      <c r="BA7" s="207"/>
      <c r="BB7" s="207"/>
      <c r="BC7" s="207"/>
    </row>
    <row r="8" spans="1:55">
      <c r="A8" s="132">
        <f>IF(B8="","",SUBTOTAL(3,$B$7:B8))</f>
        <v>2</v>
      </c>
      <c r="B8" s="133" t="str">
        <f>IF(HKI!$B13="","",HKI!B13)</f>
        <v>13B3080004</v>
      </c>
      <c r="C8" s="134" t="str">
        <f>IF(HKI!$B13="","",HKI!C13)</f>
        <v>Nguyễn</v>
      </c>
      <c r="D8" s="135" t="str">
        <f>IF(HKI!$B13="","",HKI!D13)</f>
        <v>Cảnh</v>
      </c>
      <c r="E8" s="136">
        <f t="shared" si="0"/>
        <v>2</v>
      </c>
      <c r="F8" s="137" t="str">
        <f>IF(HKI!J13&lt;5,"X","")</f>
        <v/>
      </c>
      <c r="G8" s="137" t="str">
        <f>IF(HKI!O13&lt;5,"X","")</f>
        <v>X</v>
      </c>
      <c r="H8" s="137" t="str">
        <f>IF(HKI!T13&lt;5,"X","")</f>
        <v/>
      </c>
      <c r="I8" s="137" t="str">
        <f>IF(HKI!Y13&lt;5,"X","")</f>
        <v/>
      </c>
      <c r="J8" s="137" t="str">
        <f>IF(HKI!AD13&lt;5,"X","")</f>
        <v>X</v>
      </c>
      <c r="K8" s="137" t="str">
        <f>IF(HKI!AI13&lt;5,"X","")</f>
        <v/>
      </c>
      <c r="L8" s="137" t="str">
        <f>IF(HKI!AN13&lt;5,"X","")</f>
        <v/>
      </c>
      <c r="M8" s="137" t="str">
        <f>IF(HKI!AS13&lt;5,"X","")</f>
        <v/>
      </c>
      <c r="N8" s="137" t="str">
        <f>IF(HKI!AX13&lt;5,"X","")</f>
        <v/>
      </c>
      <c r="O8" s="137" t="str">
        <f>IF(HKI!BC13&lt;5,"X","")</f>
        <v/>
      </c>
      <c r="P8" s="137" t="str">
        <f>IF(HKI!BH13&lt;5,"X","")</f>
        <v/>
      </c>
      <c r="Q8" s="137" t="str">
        <f>IF(HKI!BM13&lt;5,"X","")</f>
        <v/>
      </c>
      <c r="R8" s="137" t="str">
        <f>IF(HKI!BR13&lt;5,"X","")</f>
        <v/>
      </c>
      <c r="S8" s="137" t="str">
        <f>IF(HKI!BW13&lt;5,"X","")</f>
        <v/>
      </c>
      <c r="T8" s="137" t="str">
        <f>IF(HKI!CB13&lt;5,"X","")</f>
        <v/>
      </c>
      <c r="U8" s="137" t="str">
        <f>IF(HKI!CG13&lt;5,"X","")</f>
        <v/>
      </c>
      <c r="AV8" s="207"/>
      <c r="AW8" s="207"/>
      <c r="AX8" s="207"/>
      <c r="AY8" s="207"/>
      <c r="AZ8" s="207"/>
      <c r="BA8" s="207"/>
      <c r="BB8" s="207"/>
      <c r="BC8" s="207"/>
    </row>
    <row r="9" spans="1:55">
      <c r="A9" s="132">
        <f>IF(B9="","",SUBTOTAL(3,$B$7:B9))</f>
        <v>3</v>
      </c>
      <c r="B9" s="133" t="str">
        <f>IF(HKI!$B14="","",HKI!B14)</f>
        <v>13B3080104</v>
      </c>
      <c r="C9" s="134" t="str">
        <f>IF(HKI!$B14="","",HKI!C14)</f>
        <v>Lê Minh</v>
      </c>
      <c r="D9" s="135" t="str">
        <f>IF(HKI!$B14="","",HKI!D14)</f>
        <v>Cường</v>
      </c>
      <c r="E9" s="136">
        <f t="shared" si="0"/>
        <v>2</v>
      </c>
      <c r="F9" s="137" t="str">
        <f>IF(HKI!J14&lt;5,"X","")</f>
        <v>X</v>
      </c>
      <c r="G9" s="137" t="str">
        <f>IF(HKI!O14&lt;5,"X","")</f>
        <v>X</v>
      </c>
      <c r="H9" s="137" t="str">
        <f>IF(HKI!T14&lt;5,"X","")</f>
        <v/>
      </c>
      <c r="I9" s="137" t="str">
        <f>IF(HKI!Y14&lt;5,"X","")</f>
        <v/>
      </c>
      <c r="J9" s="137" t="str">
        <f>IF(HKI!AD14&lt;5,"X","")</f>
        <v/>
      </c>
      <c r="K9" s="137" t="str">
        <f>IF(HKI!AI14&lt;5,"X","")</f>
        <v/>
      </c>
      <c r="L9" s="137" t="str">
        <f>IF(HKI!AN14&lt;5,"X","")</f>
        <v/>
      </c>
      <c r="M9" s="137" t="str">
        <f>IF(HKI!AS14&lt;5,"X","")</f>
        <v/>
      </c>
      <c r="N9" s="137" t="str">
        <f>IF(HKI!AX14&lt;5,"X","")</f>
        <v/>
      </c>
      <c r="O9" s="137" t="str">
        <f>IF(HKI!BC14&lt;5,"X","")</f>
        <v/>
      </c>
      <c r="P9" s="137" t="str">
        <f>IF(HKI!BH14&lt;5,"X","")</f>
        <v/>
      </c>
      <c r="Q9" s="137" t="str">
        <f>IF(HKI!BM14&lt;5,"X","")</f>
        <v/>
      </c>
      <c r="R9" s="137" t="str">
        <f>IF(HKI!BR14&lt;5,"X","")</f>
        <v/>
      </c>
      <c r="S9" s="137" t="str">
        <f>IF(HKI!BW14&lt;5,"X","")</f>
        <v/>
      </c>
      <c r="T9" s="137" t="str">
        <f>IF(HKI!CB14&lt;5,"X","")</f>
        <v/>
      </c>
      <c r="U9" s="137" t="str">
        <f>IF(HKI!CG14&lt;5,"X","")</f>
        <v/>
      </c>
      <c r="AV9" s="207"/>
      <c r="AW9" s="207"/>
      <c r="AX9" s="207"/>
      <c r="AY9" s="207"/>
      <c r="AZ9" s="207"/>
      <c r="BA9" s="207"/>
      <c r="BB9" s="207"/>
      <c r="BC9" s="207"/>
    </row>
    <row r="10" spans="1:55">
      <c r="A10" s="132">
        <f>IF(B10="","",SUBTOTAL(3,$B$7:B10))</f>
        <v>4</v>
      </c>
      <c r="B10" s="133" t="str">
        <f>IF(HKI!$B15="","",HKI!B15)</f>
        <v>13B3080008</v>
      </c>
      <c r="C10" s="134" t="str">
        <f>IF(HKI!$B15="","",HKI!C15)</f>
        <v>Cao Thành</v>
      </c>
      <c r="D10" s="135" t="str">
        <f>IF(HKI!$B15="","",HKI!D15)</f>
        <v>Danh</v>
      </c>
      <c r="E10" s="136" t="str">
        <f t="shared" si="0"/>
        <v/>
      </c>
      <c r="F10" s="137" t="str">
        <f>IF(HKI!J15&lt;5,"X","")</f>
        <v/>
      </c>
      <c r="G10" s="137" t="str">
        <f>IF(HKI!O15&lt;5,"X","")</f>
        <v/>
      </c>
      <c r="H10" s="137" t="str">
        <f>IF(HKI!T15&lt;5,"X","")</f>
        <v/>
      </c>
      <c r="I10" s="137" t="str">
        <f>IF(HKI!Y15&lt;5,"X","")</f>
        <v/>
      </c>
      <c r="J10" s="137" t="str">
        <f>IF(HKI!AD15&lt;5,"X","")</f>
        <v/>
      </c>
      <c r="K10" s="137" t="str">
        <f>IF(HKI!AI15&lt;5,"X","")</f>
        <v/>
      </c>
      <c r="L10" s="137" t="str">
        <f>IF(HKI!AN15&lt;5,"X","")</f>
        <v/>
      </c>
      <c r="M10" s="137" t="str">
        <f>IF(HKI!AS15&lt;5,"X","")</f>
        <v/>
      </c>
      <c r="N10" s="137" t="str">
        <f>IF(HKI!AX15&lt;5,"X","")</f>
        <v/>
      </c>
      <c r="O10" s="137" t="str">
        <f>IF(HKI!BC15&lt;5,"X","")</f>
        <v/>
      </c>
      <c r="P10" s="137" t="str">
        <f>IF(HKI!BH15&lt;5,"X","")</f>
        <v/>
      </c>
      <c r="Q10" s="137" t="str">
        <f>IF(HKI!BM15&lt;5,"X","")</f>
        <v/>
      </c>
      <c r="R10" s="137" t="str">
        <f>IF(HKI!BR15&lt;5,"X","")</f>
        <v/>
      </c>
      <c r="S10" s="137" t="str">
        <f>IF(HKI!BW15&lt;5,"X","")</f>
        <v/>
      </c>
      <c r="T10" s="137" t="str">
        <f>IF(HKI!CB15&lt;5,"X","")</f>
        <v/>
      </c>
      <c r="U10" s="137" t="str">
        <f>IF(HKI!CG15&lt;5,"X","")</f>
        <v/>
      </c>
      <c r="AV10" s="207"/>
      <c r="AW10" s="207"/>
      <c r="AX10" s="207"/>
      <c r="AY10" s="207"/>
      <c r="AZ10" s="207"/>
      <c r="BA10" s="207"/>
      <c r="BB10" s="207"/>
      <c r="BC10" s="207"/>
    </row>
    <row r="11" spans="1:55">
      <c r="A11" s="132">
        <f>IF(B11="","",SUBTOTAL(3,$B$7:B11))</f>
        <v>5</v>
      </c>
      <c r="B11" s="133" t="str">
        <f>IF(HKI!$B16="","",HKI!B16)</f>
        <v>13B3080010</v>
      </c>
      <c r="C11" s="134" t="str">
        <f>IF(HKI!$B16="","",HKI!C16)</f>
        <v>Nguyễn Tiến</v>
      </c>
      <c r="D11" s="135" t="str">
        <f>IF(HKI!$B16="","",HKI!D16)</f>
        <v>Dũng</v>
      </c>
      <c r="E11" s="136" t="str">
        <f t="shared" si="0"/>
        <v/>
      </c>
      <c r="F11" s="137" t="str">
        <f>IF(HKI!J16&lt;5,"X","")</f>
        <v/>
      </c>
      <c r="G11" s="137" t="str">
        <f>IF(HKI!O16&lt;5,"X","")</f>
        <v/>
      </c>
      <c r="H11" s="137" t="str">
        <f>IF(HKI!T16&lt;5,"X","")</f>
        <v/>
      </c>
      <c r="I11" s="137" t="str">
        <f>IF(HKI!Y16&lt;5,"X","")</f>
        <v/>
      </c>
      <c r="J11" s="137" t="str">
        <f>IF(HKI!AD16&lt;5,"X","")</f>
        <v/>
      </c>
      <c r="K11" s="137" t="str">
        <f>IF(HKI!AI16&lt;5,"X","")</f>
        <v/>
      </c>
      <c r="L11" s="137" t="str">
        <f>IF(HKI!AN16&lt;5,"X","")</f>
        <v/>
      </c>
      <c r="M11" s="137" t="str">
        <f>IF(HKI!AS16&lt;5,"X","")</f>
        <v/>
      </c>
      <c r="N11" s="137" t="str">
        <f>IF(HKI!AX16&lt;5,"X","")</f>
        <v/>
      </c>
      <c r="O11" s="137" t="str">
        <f>IF(HKI!BC16&lt;5,"X","")</f>
        <v/>
      </c>
      <c r="P11" s="137" t="str">
        <f>IF(HKI!BH16&lt;5,"X","")</f>
        <v/>
      </c>
      <c r="Q11" s="137" t="str">
        <f>IF(HKI!BM16&lt;5,"X","")</f>
        <v/>
      </c>
      <c r="R11" s="137" t="str">
        <f>IF(HKI!BR16&lt;5,"X","")</f>
        <v/>
      </c>
      <c r="S11" s="137" t="str">
        <f>IF(HKI!BW16&lt;5,"X","")</f>
        <v/>
      </c>
      <c r="T11" s="137" t="str">
        <f>IF(HKI!CB16&lt;5,"X","")</f>
        <v/>
      </c>
      <c r="U11" s="137" t="str">
        <f>IF(HKI!CG16&lt;5,"X","")</f>
        <v/>
      </c>
      <c r="AV11" s="207"/>
      <c r="AW11" s="207"/>
      <c r="AX11" s="207"/>
      <c r="AY11" s="207"/>
      <c r="AZ11" s="207"/>
      <c r="BA11" s="207"/>
      <c r="BB11" s="207"/>
      <c r="BC11" s="207"/>
    </row>
    <row r="12" spans="1:55">
      <c r="A12" s="132">
        <f>IF(B12="","",SUBTOTAL(3,$B$7:B12))</f>
        <v>6</v>
      </c>
      <c r="B12" s="133" t="str">
        <f>IF(HKI!$B17="","",HKI!B17)</f>
        <v>13B3080012</v>
      </c>
      <c r="C12" s="134" t="str">
        <f>IF(HKI!$B17="","",HKI!C17)</f>
        <v>Võ Hồng</v>
      </c>
      <c r="D12" s="135" t="str">
        <f>IF(HKI!$B17="","",HKI!D17)</f>
        <v>Dương</v>
      </c>
      <c r="E12" s="136" t="str">
        <f t="shared" si="0"/>
        <v/>
      </c>
      <c r="F12" s="137" t="str">
        <f>IF(HKI!J17&lt;5,"X","")</f>
        <v/>
      </c>
      <c r="G12" s="137" t="str">
        <f>IF(HKI!O17&lt;5,"X","")</f>
        <v/>
      </c>
      <c r="H12" s="137" t="str">
        <f>IF(HKI!T17&lt;5,"X","")</f>
        <v/>
      </c>
      <c r="I12" s="137" t="str">
        <f>IF(HKI!Y17&lt;5,"X","")</f>
        <v/>
      </c>
      <c r="J12" s="137" t="str">
        <f>IF(HKI!AD17&lt;5,"X","")</f>
        <v/>
      </c>
      <c r="K12" s="137" t="str">
        <f>IF(HKI!AI17&lt;5,"X","")</f>
        <v/>
      </c>
      <c r="L12" s="137" t="str">
        <f>IF(HKI!AN17&lt;5,"X","")</f>
        <v/>
      </c>
      <c r="M12" s="137" t="str">
        <f>IF(HKI!AS17&lt;5,"X","")</f>
        <v/>
      </c>
      <c r="N12" s="137" t="str">
        <f>IF(HKI!AX17&lt;5,"X","")</f>
        <v/>
      </c>
      <c r="O12" s="137" t="str">
        <f>IF(HKI!BC17&lt;5,"X","")</f>
        <v/>
      </c>
      <c r="P12" s="137" t="str">
        <f>IF(HKI!BH17&lt;5,"X","")</f>
        <v/>
      </c>
      <c r="Q12" s="137" t="str">
        <f>IF(HKI!BM17&lt;5,"X","")</f>
        <v/>
      </c>
      <c r="R12" s="137" t="str">
        <f>IF(HKI!BR17&lt;5,"X","")</f>
        <v/>
      </c>
      <c r="S12" s="137" t="str">
        <f>IF(HKI!BW17&lt;5,"X","")</f>
        <v/>
      </c>
      <c r="T12" s="137" t="str">
        <f>IF(HKI!CB17&lt;5,"X","")</f>
        <v/>
      </c>
      <c r="U12" s="137" t="str">
        <f>IF(HKI!CG17&lt;5,"X","")</f>
        <v/>
      </c>
      <c r="AV12" s="207"/>
      <c r="AW12" s="207"/>
      <c r="AX12" s="207"/>
      <c r="AY12" s="207"/>
      <c r="AZ12" s="207"/>
      <c r="BA12" s="207"/>
      <c r="BB12" s="207"/>
      <c r="BC12" s="207"/>
    </row>
    <row r="13" spans="1:55">
      <c r="A13" s="132">
        <f>IF(B13="","",SUBTOTAL(3,$B$7:B13))</f>
        <v>7</v>
      </c>
      <c r="B13" s="133" t="str">
        <f>IF(HKI!$B18="","",HKI!B18)</f>
        <v>13B3080016</v>
      </c>
      <c r="C13" s="134" t="str">
        <f>IF(HKI!$B18="","",HKI!C18)</f>
        <v>Nguyễn Quang</v>
      </c>
      <c r="D13" s="135" t="str">
        <f>IF(HKI!$B18="","",HKI!D18)</f>
        <v>Đại</v>
      </c>
      <c r="E13" s="136">
        <f t="shared" si="0"/>
        <v>3</v>
      </c>
      <c r="F13" s="137" t="str">
        <f>IF(HKI!J18&lt;5,"X","")</f>
        <v>X</v>
      </c>
      <c r="G13" s="137" t="str">
        <f>IF(HKI!O18&lt;5,"X","")</f>
        <v>X</v>
      </c>
      <c r="H13" s="137" t="str">
        <f>IF(HKI!T18&lt;5,"X","")</f>
        <v/>
      </c>
      <c r="I13" s="137" t="str">
        <f>IF(HKI!Y18&lt;5,"X","")</f>
        <v>X</v>
      </c>
      <c r="J13" s="137" t="str">
        <f>IF(HKI!AD18&lt;5,"X","")</f>
        <v/>
      </c>
      <c r="K13" s="137" t="str">
        <f>IF(HKI!AI18&lt;5,"X","")</f>
        <v/>
      </c>
      <c r="L13" s="137" t="str">
        <f>IF(HKI!AN18&lt;5,"X","")</f>
        <v/>
      </c>
      <c r="M13" s="137" t="str">
        <f>IF(HKI!AS18&lt;5,"X","")</f>
        <v/>
      </c>
      <c r="N13" s="137" t="str">
        <f>IF(HKI!AX18&lt;5,"X","")</f>
        <v/>
      </c>
      <c r="O13" s="137" t="str">
        <f>IF(HKI!BC18&lt;5,"X","")</f>
        <v/>
      </c>
      <c r="P13" s="137" t="str">
        <f>IF(HKI!BH18&lt;5,"X","")</f>
        <v/>
      </c>
      <c r="Q13" s="137" t="str">
        <f>IF(HKI!BM18&lt;5,"X","")</f>
        <v/>
      </c>
      <c r="R13" s="137" t="str">
        <f>IF(HKI!BR18&lt;5,"X","")</f>
        <v/>
      </c>
      <c r="S13" s="137" t="str">
        <f>IF(HKI!BW18&lt;5,"X","")</f>
        <v/>
      </c>
      <c r="T13" s="137" t="str">
        <f>IF(HKI!CB18&lt;5,"X","")</f>
        <v/>
      </c>
      <c r="U13" s="137" t="str">
        <f>IF(HKI!CG18&lt;5,"X","")</f>
        <v/>
      </c>
      <c r="AV13" s="207"/>
      <c r="AW13" s="207"/>
      <c r="AX13" s="207"/>
      <c r="AY13" s="207"/>
      <c r="AZ13" s="207"/>
      <c r="BA13" s="207"/>
      <c r="BB13" s="207"/>
      <c r="BC13" s="207"/>
    </row>
    <row r="14" spans="1:55">
      <c r="A14" s="132">
        <f>IF(B14="","",SUBTOTAL(3,$B$7:B14))</f>
        <v>8</v>
      </c>
      <c r="B14" s="133" t="str">
        <f>IF(HKI!$B19="","",HKI!B19)</f>
        <v>13B3080018</v>
      </c>
      <c r="C14" s="134" t="str">
        <f>IF(HKI!$B19="","",HKI!C19)</f>
        <v>Nguyễn Hồng</v>
      </c>
      <c r="D14" s="135" t="str">
        <f>IF(HKI!$B19="","",HKI!D19)</f>
        <v>Đức</v>
      </c>
      <c r="E14" s="136" t="str">
        <f t="shared" si="0"/>
        <v/>
      </c>
      <c r="F14" s="137" t="str">
        <f>IF(HKI!J19&lt;5,"X","")</f>
        <v/>
      </c>
      <c r="G14" s="137" t="str">
        <f>IF(HKI!O19&lt;5,"X","")</f>
        <v/>
      </c>
      <c r="H14" s="137" t="str">
        <f>IF(HKI!T19&lt;5,"X","")</f>
        <v/>
      </c>
      <c r="I14" s="137" t="str">
        <f>IF(HKI!Y19&lt;5,"X","")</f>
        <v/>
      </c>
      <c r="J14" s="137" t="str">
        <f>IF(HKI!AD19&lt;5,"X","")</f>
        <v/>
      </c>
      <c r="K14" s="137" t="str">
        <f>IF(HKI!AI19&lt;5,"X","")</f>
        <v/>
      </c>
      <c r="L14" s="137" t="str">
        <f>IF(HKI!AN19&lt;5,"X","")</f>
        <v/>
      </c>
      <c r="M14" s="137" t="str">
        <f>IF(HKI!AS19&lt;5,"X","")</f>
        <v/>
      </c>
      <c r="N14" s="137" t="str">
        <f>IF(HKI!AX19&lt;5,"X","")</f>
        <v/>
      </c>
      <c r="O14" s="137" t="str">
        <f>IF(HKI!BC19&lt;5,"X","")</f>
        <v/>
      </c>
      <c r="P14" s="137" t="str">
        <f>IF(HKI!BH19&lt;5,"X","")</f>
        <v/>
      </c>
      <c r="Q14" s="137" t="str">
        <f>IF(HKI!BM19&lt;5,"X","")</f>
        <v/>
      </c>
      <c r="R14" s="137" t="str">
        <f>IF(HKI!BR19&lt;5,"X","")</f>
        <v/>
      </c>
      <c r="S14" s="137" t="str">
        <f>IF(HKI!BW19&lt;5,"X","")</f>
        <v/>
      </c>
      <c r="T14" s="137" t="str">
        <f>IF(HKI!CB19&lt;5,"X","")</f>
        <v/>
      </c>
      <c r="U14" s="137" t="str">
        <f>IF(HKI!CG19&lt;5,"X","")</f>
        <v/>
      </c>
      <c r="AV14" s="207"/>
      <c r="AW14" s="207"/>
      <c r="AX14" s="207"/>
      <c r="AY14" s="207"/>
      <c r="AZ14" s="207"/>
      <c r="BA14" s="207"/>
      <c r="BB14" s="207"/>
      <c r="BC14" s="207"/>
    </row>
    <row r="15" spans="1:55">
      <c r="A15" s="132">
        <f>IF(B15="","",SUBTOTAL(3,$B$7:B15))</f>
        <v>9</v>
      </c>
      <c r="B15" s="133" t="str">
        <f>IF(HKI!$B20="","",HKI!B20)</f>
        <v>13B3080100</v>
      </c>
      <c r="C15" s="134" t="str">
        <f>IF(HKI!$B20="","",HKI!C20)</f>
        <v>Nguyễn Hoàng</v>
      </c>
      <c r="D15" s="135" t="str">
        <f>IF(HKI!$B20="","",HKI!D20)</f>
        <v>Gia</v>
      </c>
      <c r="E15" s="136" t="str">
        <f t="shared" si="0"/>
        <v/>
      </c>
      <c r="F15" s="137" t="str">
        <f>IF(HKI!J20&lt;5,"X","")</f>
        <v/>
      </c>
      <c r="G15" s="137" t="str">
        <f>IF(HKI!O20&lt;5,"X","")</f>
        <v/>
      </c>
      <c r="H15" s="137" t="str">
        <f>IF(HKI!T20&lt;5,"X","")</f>
        <v/>
      </c>
      <c r="I15" s="137" t="str">
        <f>IF(HKI!Y20&lt;5,"X","")</f>
        <v/>
      </c>
      <c r="J15" s="137" t="str">
        <f>IF(HKI!AD20&lt;5,"X","")</f>
        <v/>
      </c>
      <c r="K15" s="137" t="str">
        <f>IF(HKI!AI20&lt;5,"X","")</f>
        <v/>
      </c>
      <c r="L15" s="137" t="str">
        <f>IF(HKI!AN20&lt;5,"X","")</f>
        <v/>
      </c>
      <c r="M15" s="137" t="str">
        <f>IF(HKI!AS20&lt;5,"X","")</f>
        <v/>
      </c>
      <c r="N15" s="137" t="str">
        <f>IF(HKI!AX20&lt;5,"X","")</f>
        <v/>
      </c>
      <c r="O15" s="137" t="str">
        <f>IF(HKI!BC20&lt;5,"X","")</f>
        <v/>
      </c>
      <c r="P15" s="137" t="str">
        <f>IF(HKI!BH20&lt;5,"X","")</f>
        <v/>
      </c>
      <c r="Q15" s="137" t="str">
        <f>IF(HKI!BM20&lt;5,"X","")</f>
        <v/>
      </c>
      <c r="R15" s="137" t="str">
        <f>IF(HKI!BR20&lt;5,"X","")</f>
        <v/>
      </c>
      <c r="S15" s="137" t="str">
        <f>IF(HKI!BW20&lt;5,"X","")</f>
        <v/>
      </c>
      <c r="T15" s="137" t="str">
        <f>IF(HKI!CB20&lt;5,"X","")</f>
        <v/>
      </c>
      <c r="U15" s="137" t="str">
        <f>IF(HKI!CG20&lt;5,"X","")</f>
        <v/>
      </c>
      <c r="AV15" s="207"/>
      <c r="AW15" s="207"/>
      <c r="AX15" s="207"/>
      <c r="AY15" s="207"/>
      <c r="AZ15" s="207"/>
      <c r="BA15" s="207"/>
      <c r="BB15" s="207"/>
      <c r="BC15" s="207"/>
    </row>
    <row r="16" spans="1:55">
      <c r="A16" s="132">
        <f>IF(B16="","",SUBTOTAL(3,$B$7:B16))</f>
        <v>10</v>
      </c>
      <c r="B16" s="133" t="str">
        <f>IF(HKI!$B21="","",HKI!B21)</f>
        <v>13B3080026</v>
      </c>
      <c r="C16" s="134" t="str">
        <f>IF(HKI!$B21="","",HKI!C21)</f>
        <v>Nguyễn Cảnh</v>
      </c>
      <c r="D16" s="135" t="str">
        <f>IF(HKI!$B21="","",HKI!D21)</f>
        <v>Hưng</v>
      </c>
      <c r="E16" s="136">
        <f t="shared" si="0"/>
        <v>1</v>
      </c>
      <c r="F16" s="137" t="str">
        <f>IF(HKI!J21&lt;5,"X","")</f>
        <v/>
      </c>
      <c r="G16" s="137" t="str">
        <f>IF(HKI!O21&lt;5,"X","")</f>
        <v>X</v>
      </c>
      <c r="H16" s="137" t="str">
        <f>IF(HKI!T21&lt;5,"X","")</f>
        <v/>
      </c>
      <c r="I16" s="137" t="str">
        <f>IF(HKI!Y21&lt;5,"X","")</f>
        <v/>
      </c>
      <c r="J16" s="137" t="str">
        <f>IF(HKI!AD21&lt;5,"X","")</f>
        <v/>
      </c>
      <c r="K16" s="137" t="str">
        <f>IF(HKI!AI21&lt;5,"X","")</f>
        <v/>
      </c>
      <c r="L16" s="137" t="str">
        <f>IF(HKI!AN21&lt;5,"X","")</f>
        <v/>
      </c>
      <c r="M16" s="137" t="str">
        <f>IF(HKI!AS21&lt;5,"X","")</f>
        <v/>
      </c>
      <c r="N16" s="137" t="str">
        <f>IF(HKI!AX21&lt;5,"X","")</f>
        <v/>
      </c>
      <c r="O16" s="137" t="str">
        <f>IF(HKI!BC21&lt;5,"X","")</f>
        <v/>
      </c>
      <c r="P16" s="137" t="str">
        <f>IF(HKI!BH21&lt;5,"X","")</f>
        <v/>
      </c>
      <c r="Q16" s="137" t="str">
        <f>IF(HKI!BM21&lt;5,"X","")</f>
        <v/>
      </c>
      <c r="R16" s="137" t="str">
        <f>IF(HKI!BR21&lt;5,"X","")</f>
        <v/>
      </c>
      <c r="S16" s="137" t="str">
        <f>IF(HKI!BW21&lt;5,"X","")</f>
        <v/>
      </c>
      <c r="T16" s="137" t="str">
        <f>IF(HKI!CB21&lt;5,"X","")</f>
        <v/>
      </c>
      <c r="U16" s="137" t="str">
        <f>IF(HKI!CG21&lt;5,"X","")</f>
        <v/>
      </c>
      <c r="AV16" s="207"/>
      <c r="AW16" s="207"/>
      <c r="AX16" s="207"/>
      <c r="AY16" s="207"/>
      <c r="AZ16" s="207"/>
      <c r="BA16" s="207"/>
      <c r="BB16" s="207"/>
      <c r="BC16" s="207"/>
    </row>
    <row r="17" spans="1:55">
      <c r="A17" s="132">
        <f>IF(B17="","",SUBTOTAL(3,$B$7:B17))</f>
        <v>11</v>
      </c>
      <c r="B17" s="133" t="str">
        <f>IF(HKI!$B22="","",HKI!B22)</f>
        <v>13B3080030</v>
      </c>
      <c r="C17" s="134" t="str">
        <f>IF(HKI!$B22="","",HKI!C22)</f>
        <v>Lê Quốc</v>
      </c>
      <c r="D17" s="135" t="str">
        <f>IF(HKI!$B22="","",HKI!D22)</f>
        <v>Huy</v>
      </c>
      <c r="E17" s="136" t="str">
        <f t="shared" si="0"/>
        <v/>
      </c>
      <c r="F17" s="137" t="str">
        <f>IF(HKI!J22&lt;5,"X","")</f>
        <v/>
      </c>
      <c r="G17" s="137" t="str">
        <f>IF(HKI!O22&lt;5,"X","")</f>
        <v/>
      </c>
      <c r="H17" s="137" t="str">
        <f>IF(HKI!T22&lt;5,"X","")</f>
        <v/>
      </c>
      <c r="I17" s="137" t="str">
        <f>IF(HKI!Y22&lt;5,"X","")</f>
        <v/>
      </c>
      <c r="J17" s="137" t="str">
        <f>IF(HKI!AD22&lt;5,"X","")</f>
        <v/>
      </c>
      <c r="K17" s="137" t="str">
        <f>IF(HKI!AI22&lt;5,"X","")</f>
        <v/>
      </c>
      <c r="L17" s="137" t="str">
        <f>IF(HKI!AN22&lt;5,"X","")</f>
        <v/>
      </c>
      <c r="M17" s="137" t="str">
        <f>IF(HKI!AS22&lt;5,"X","")</f>
        <v/>
      </c>
      <c r="N17" s="137" t="str">
        <f>IF(HKI!AX22&lt;5,"X","")</f>
        <v/>
      </c>
      <c r="O17" s="137" t="str">
        <f>IF(HKI!BC22&lt;5,"X","")</f>
        <v/>
      </c>
      <c r="P17" s="137" t="str">
        <f>IF(HKI!BH22&lt;5,"X","")</f>
        <v/>
      </c>
      <c r="Q17" s="137" t="str">
        <f>IF(HKI!BM22&lt;5,"X","")</f>
        <v/>
      </c>
      <c r="R17" s="137" t="str">
        <f>IF(HKI!BR22&lt;5,"X","")</f>
        <v/>
      </c>
      <c r="S17" s="137" t="str">
        <f>IF(HKI!BW22&lt;5,"X","")</f>
        <v/>
      </c>
      <c r="T17" s="137" t="str">
        <f>IF(HKI!CB22&lt;5,"X","")</f>
        <v/>
      </c>
      <c r="U17" s="137" t="str">
        <f>IF(HKI!CG22&lt;5,"X","")</f>
        <v/>
      </c>
      <c r="AV17" s="207"/>
      <c r="AW17" s="207"/>
      <c r="AX17" s="207"/>
      <c r="AY17" s="207"/>
      <c r="AZ17" s="207"/>
      <c r="BA17" s="207"/>
      <c r="BB17" s="207"/>
      <c r="BC17" s="207"/>
    </row>
    <row r="18" spans="1:55">
      <c r="A18" s="132">
        <f>IF(B18="","",SUBTOTAL(3,$B$7:B18))</f>
        <v>12</v>
      </c>
      <c r="B18" s="133" t="str">
        <f>IF(HKI!$B23="","",HKI!B23)</f>
        <v>13B3080032</v>
      </c>
      <c r="C18" s="134" t="str">
        <f>IF(HKI!$B23="","",HKI!C23)</f>
        <v>Nguyễn Văn</v>
      </c>
      <c r="D18" s="135" t="str">
        <f>IF(HKI!$B23="","",HKI!D23)</f>
        <v>Khánh</v>
      </c>
      <c r="E18" s="136" t="str">
        <f t="shared" si="0"/>
        <v/>
      </c>
      <c r="F18" s="137" t="str">
        <f>IF(HKI!J23&lt;5,"X","")</f>
        <v/>
      </c>
      <c r="G18" s="137" t="str">
        <f>IF(HKI!O23&lt;5,"X","")</f>
        <v/>
      </c>
      <c r="H18" s="137" t="str">
        <f>IF(HKI!T23&lt;5,"X","")</f>
        <v/>
      </c>
      <c r="I18" s="137" t="str">
        <f>IF(HKI!Y23&lt;5,"X","")</f>
        <v/>
      </c>
      <c r="J18" s="137" t="str">
        <f>IF(HKI!AD23&lt;5,"X","")</f>
        <v/>
      </c>
      <c r="K18" s="137" t="str">
        <f>IF(HKI!AI23&lt;5,"X","")</f>
        <v/>
      </c>
      <c r="L18" s="137" t="str">
        <f>IF(HKI!AN23&lt;5,"X","")</f>
        <v/>
      </c>
      <c r="M18" s="137" t="str">
        <f>IF(HKI!AS23&lt;5,"X","")</f>
        <v/>
      </c>
      <c r="N18" s="137" t="str">
        <f>IF(HKI!AX23&lt;5,"X","")</f>
        <v/>
      </c>
      <c r="O18" s="137" t="str">
        <f>IF(HKI!BC23&lt;5,"X","")</f>
        <v/>
      </c>
      <c r="P18" s="137" t="str">
        <f>IF(HKI!BH23&lt;5,"X","")</f>
        <v/>
      </c>
      <c r="Q18" s="137" t="str">
        <f>IF(HKI!BM23&lt;5,"X","")</f>
        <v/>
      </c>
      <c r="R18" s="137" t="str">
        <f>IF(HKI!BR23&lt;5,"X","")</f>
        <v/>
      </c>
      <c r="S18" s="137" t="str">
        <f>IF(HKI!BW23&lt;5,"X","")</f>
        <v/>
      </c>
      <c r="T18" s="137" t="str">
        <f>IF(HKI!CB23&lt;5,"X","")</f>
        <v/>
      </c>
      <c r="U18" s="137" t="str">
        <f>IF(HKI!CG23&lt;5,"X","")</f>
        <v/>
      </c>
      <c r="AV18" s="207"/>
      <c r="AW18" s="207"/>
      <c r="AX18" s="207"/>
      <c r="AY18" s="207"/>
      <c r="AZ18" s="207"/>
      <c r="BA18" s="207"/>
      <c r="BB18" s="207"/>
      <c r="BC18" s="207"/>
    </row>
    <row r="19" spans="1:55">
      <c r="A19" s="132">
        <f>IF(B19="","",SUBTOTAL(3,$B$7:B19))</f>
        <v>13</v>
      </c>
      <c r="B19" s="133" t="str">
        <f>IF(HKI!$B24="","",HKI!B24)</f>
        <v>13B3080034</v>
      </c>
      <c r="C19" s="134" t="str">
        <f>IF(HKI!$B24="","",HKI!C24)</f>
        <v>Lê Quang</v>
      </c>
      <c r="D19" s="135" t="str">
        <f>IF(HKI!$B24="","",HKI!D24)</f>
        <v>Kính</v>
      </c>
      <c r="E19" s="136" t="str">
        <f t="shared" si="0"/>
        <v/>
      </c>
      <c r="F19" s="137" t="str">
        <f>IF(HKI!J24&lt;5,"X","")</f>
        <v/>
      </c>
      <c r="G19" s="137" t="str">
        <f>IF(HKI!O24&lt;5,"X","")</f>
        <v/>
      </c>
      <c r="H19" s="137" t="str">
        <f>IF(HKI!T24&lt;5,"X","")</f>
        <v/>
      </c>
      <c r="I19" s="137" t="str">
        <f>IF(HKI!Y24&lt;5,"X","")</f>
        <v/>
      </c>
      <c r="J19" s="137" t="str">
        <f>IF(HKI!AD24&lt;5,"X","")</f>
        <v/>
      </c>
      <c r="K19" s="137" t="str">
        <f>IF(HKI!AI24&lt;5,"X","")</f>
        <v/>
      </c>
      <c r="L19" s="137" t="str">
        <f>IF(HKI!AN24&lt;5,"X","")</f>
        <v/>
      </c>
      <c r="M19" s="137" t="str">
        <f>IF(HKI!AS24&lt;5,"X","")</f>
        <v/>
      </c>
      <c r="N19" s="137" t="str">
        <f>IF(HKI!AX24&lt;5,"X","")</f>
        <v/>
      </c>
      <c r="O19" s="137" t="str">
        <f>IF(HKI!BC24&lt;5,"X","")</f>
        <v/>
      </c>
      <c r="P19" s="137" t="str">
        <f>IF(HKI!BH24&lt;5,"X","")</f>
        <v/>
      </c>
      <c r="Q19" s="137" t="str">
        <f>IF(HKI!BM24&lt;5,"X","")</f>
        <v/>
      </c>
      <c r="R19" s="137" t="str">
        <f>IF(HKI!BR24&lt;5,"X","")</f>
        <v/>
      </c>
      <c r="S19" s="137" t="str">
        <f>IF(HKI!BW24&lt;5,"X","")</f>
        <v/>
      </c>
      <c r="T19" s="137" t="str">
        <f>IF(HKI!CB24&lt;5,"X","")</f>
        <v/>
      </c>
      <c r="U19" s="137" t="str">
        <f>IF(HKI!CG24&lt;5,"X","")</f>
        <v/>
      </c>
      <c r="AV19" s="207"/>
      <c r="AW19" s="207"/>
      <c r="AX19" s="207"/>
      <c r="AY19" s="207"/>
      <c r="AZ19" s="207"/>
      <c r="BA19" s="207"/>
      <c r="BB19" s="207"/>
      <c r="BC19" s="207"/>
    </row>
    <row r="20" spans="1:55">
      <c r="A20" s="132">
        <f>IF(B20="","",SUBTOTAL(3,$B$7:B20))</f>
        <v>14</v>
      </c>
      <c r="B20" s="133" t="str">
        <f>IF(HKI!$B25="","",HKI!B25)</f>
        <v>13B3080036</v>
      </c>
      <c r="C20" s="134" t="str">
        <f>IF(HKI!$B25="","",HKI!C25)</f>
        <v>Trần Trung</v>
      </c>
      <c r="D20" s="135" t="str">
        <f>IF(HKI!$B25="","",HKI!D25)</f>
        <v>Lâm</v>
      </c>
      <c r="E20" s="136">
        <f t="shared" si="0"/>
        <v>2</v>
      </c>
      <c r="F20" s="137" t="str">
        <f>IF(HKI!J25&lt;5,"X","")</f>
        <v/>
      </c>
      <c r="G20" s="137" t="str">
        <f>IF(HKI!O25&lt;5,"X","")</f>
        <v>X</v>
      </c>
      <c r="H20" s="137" t="str">
        <f>IF(HKI!T25&lt;5,"X","")</f>
        <v/>
      </c>
      <c r="I20" s="137" t="str">
        <f>IF(HKI!Y25&lt;5,"X","")</f>
        <v>X</v>
      </c>
      <c r="J20" s="137" t="str">
        <f>IF(HKI!AD25&lt;5,"X","")</f>
        <v/>
      </c>
      <c r="K20" s="137" t="str">
        <f>IF(HKI!AI25&lt;5,"X","")</f>
        <v/>
      </c>
      <c r="L20" s="137" t="str">
        <f>IF(HKI!AN25&lt;5,"X","")</f>
        <v/>
      </c>
      <c r="M20" s="137" t="str">
        <f>IF(HKI!AS25&lt;5,"X","")</f>
        <v/>
      </c>
      <c r="N20" s="137" t="str">
        <f>IF(HKI!AX25&lt;5,"X","")</f>
        <v/>
      </c>
      <c r="O20" s="137" t="str">
        <f>IF(HKI!BC25&lt;5,"X","")</f>
        <v/>
      </c>
      <c r="P20" s="137" t="str">
        <f>IF(HKI!BH25&lt;5,"X","")</f>
        <v/>
      </c>
      <c r="Q20" s="137" t="str">
        <f>IF(HKI!BM25&lt;5,"X","")</f>
        <v/>
      </c>
      <c r="R20" s="137" t="str">
        <f>IF(HKI!BR25&lt;5,"X","")</f>
        <v/>
      </c>
      <c r="S20" s="137" t="str">
        <f>IF(HKI!BW25&lt;5,"X","")</f>
        <v/>
      </c>
      <c r="T20" s="137" t="str">
        <f>IF(HKI!CB25&lt;5,"X","")</f>
        <v/>
      </c>
      <c r="U20" s="137" t="str">
        <f>IF(HKI!CG25&lt;5,"X","")</f>
        <v/>
      </c>
      <c r="AV20" s="207"/>
      <c r="AW20" s="207"/>
      <c r="AX20" s="207"/>
      <c r="AY20" s="207"/>
      <c r="AZ20" s="207"/>
      <c r="BA20" s="207"/>
      <c r="BB20" s="207"/>
      <c r="BC20" s="207"/>
    </row>
    <row r="21" spans="1:55">
      <c r="A21" s="132">
        <f>IF(B21="","",SUBTOTAL(3,$B$7:B21))</f>
        <v>15</v>
      </c>
      <c r="B21" s="133" t="str">
        <f>IF(HKI!$B26="","",HKI!B26)</f>
        <v>13B3080046</v>
      </c>
      <c r="C21" s="134" t="str">
        <f>IF(HKI!$B26="","",HKI!C26)</f>
        <v>Huỳnh Trung</v>
      </c>
      <c r="D21" s="135" t="str">
        <f>IF(HKI!$B26="","",HKI!D26)</f>
        <v>Ngãi</v>
      </c>
      <c r="E21" s="136">
        <f t="shared" si="0"/>
        <v>1</v>
      </c>
      <c r="F21" s="137" t="str">
        <f>IF(HKI!J26&lt;5,"X","")</f>
        <v/>
      </c>
      <c r="G21" s="137" t="str">
        <f>IF(HKI!O26&lt;5,"X","")</f>
        <v>X</v>
      </c>
      <c r="H21" s="137" t="str">
        <f>IF(HKI!T26&lt;5,"X","")</f>
        <v/>
      </c>
      <c r="I21" s="137" t="str">
        <f>IF(HKI!Y26&lt;5,"X","")</f>
        <v/>
      </c>
      <c r="J21" s="137" t="str">
        <f>IF(HKI!AD26&lt;5,"X","")</f>
        <v/>
      </c>
      <c r="K21" s="137" t="str">
        <f>IF(HKI!AI26&lt;5,"X","")</f>
        <v/>
      </c>
      <c r="L21" s="137" t="str">
        <f>IF(HKI!AN26&lt;5,"X","")</f>
        <v/>
      </c>
      <c r="M21" s="137" t="str">
        <f>IF(HKI!AS26&lt;5,"X","")</f>
        <v/>
      </c>
      <c r="N21" s="137" t="str">
        <f>IF(HKI!AX26&lt;5,"X","")</f>
        <v/>
      </c>
      <c r="O21" s="137" t="str">
        <f>IF(HKI!BC26&lt;5,"X","")</f>
        <v/>
      </c>
      <c r="P21" s="137" t="str">
        <f>IF(HKI!BH26&lt;5,"X","")</f>
        <v/>
      </c>
      <c r="Q21" s="137" t="str">
        <f>IF(HKI!BM26&lt;5,"X","")</f>
        <v/>
      </c>
      <c r="R21" s="137" t="str">
        <f>IF(HKI!BR26&lt;5,"X","")</f>
        <v/>
      </c>
      <c r="S21" s="137" t="str">
        <f>IF(HKI!BW26&lt;5,"X","")</f>
        <v/>
      </c>
      <c r="T21" s="137" t="str">
        <f>IF(HKI!CB26&lt;5,"X","")</f>
        <v/>
      </c>
      <c r="U21" s="137" t="str">
        <f>IF(HKI!CG26&lt;5,"X","")</f>
        <v/>
      </c>
      <c r="AV21" s="207"/>
      <c r="AW21" s="207"/>
      <c r="AX21" s="207"/>
      <c r="AY21" s="207"/>
      <c r="AZ21" s="207"/>
      <c r="BA21" s="207"/>
      <c r="BB21" s="207"/>
      <c r="BC21" s="207"/>
    </row>
    <row r="22" spans="1:55">
      <c r="A22" s="132">
        <f>IF(B22="","",SUBTOTAL(3,$B$7:B22))</f>
        <v>16</v>
      </c>
      <c r="B22" s="133" t="str">
        <f>IF(HKI!$B27="","",HKI!B27)</f>
        <v>13B3080090</v>
      </c>
      <c r="C22" s="134" t="str">
        <f>IF(HKI!$B27="","",HKI!C27)</f>
        <v>Nguyễn Văn</v>
      </c>
      <c r="D22" s="135" t="str">
        <f>IF(HKI!$B27="","",HKI!D27)</f>
        <v>Phong</v>
      </c>
      <c r="E22" s="136" t="str">
        <f t="shared" si="0"/>
        <v/>
      </c>
      <c r="F22" s="137" t="str">
        <f>IF(HKI!J27&lt;5,"X","")</f>
        <v/>
      </c>
      <c r="G22" s="137" t="str">
        <f>IF(HKI!O27&lt;5,"X","")</f>
        <v/>
      </c>
      <c r="H22" s="137" t="str">
        <f>IF(HKI!T27&lt;5,"X","")</f>
        <v/>
      </c>
      <c r="I22" s="137" t="str">
        <f>IF(HKI!Y27&lt;5,"X","")</f>
        <v/>
      </c>
      <c r="J22" s="137" t="str">
        <f>IF(HKI!AD27&lt;5,"X","")</f>
        <v/>
      </c>
      <c r="K22" s="137" t="str">
        <f>IF(HKI!AI27&lt;5,"X","")</f>
        <v/>
      </c>
      <c r="L22" s="137" t="str">
        <f>IF(HKI!AN27&lt;5,"X","")</f>
        <v/>
      </c>
      <c r="M22" s="137" t="str">
        <f>IF(HKI!AS27&lt;5,"X","")</f>
        <v/>
      </c>
      <c r="N22" s="137" t="str">
        <f>IF(HKI!AX27&lt;5,"X","")</f>
        <v/>
      </c>
      <c r="O22" s="137" t="str">
        <f>IF(HKI!BC27&lt;5,"X","")</f>
        <v/>
      </c>
      <c r="P22" s="137" t="str">
        <f>IF(HKI!BH27&lt;5,"X","")</f>
        <v/>
      </c>
      <c r="Q22" s="137" t="str">
        <f>IF(HKI!BM27&lt;5,"X","")</f>
        <v/>
      </c>
      <c r="R22" s="137" t="str">
        <f>IF(HKI!BR27&lt;5,"X","")</f>
        <v/>
      </c>
      <c r="S22" s="137" t="str">
        <f>IF(HKI!BW27&lt;5,"X","")</f>
        <v/>
      </c>
      <c r="T22" s="137" t="str">
        <f>IF(HKI!CB27&lt;5,"X","")</f>
        <v/>
      </c>
      <c r="U22" s="137" t="str">
        <f>IF(HKI!CG27&lt;5,"X","")</f>
        <v/>
      </c>
      <c r="AV22" s="207"/>
      <c r="AW22" s="207"/>
      <c r="AX22" s="207"/>
      <c r="AY22" s="207"/>
      <c r="AZ22" s="207"/>
      <c r="BA22" s="207"/>
      <c r="BB22" s="207"/>
      <c r="BC22" s="207"/>
    </row>
    <row r="23" spans="1:55">
      <c r="A23" s="132">
        <f>IF(B23="","",SUBTOTAL(3,$B$7:B23))</f>
        <v>17</v>
      </c>
      <c r="B23" s="133" t="str">
        <f>IF(HKI!$B28="","",HKI!B28)</f>
        <v>13B3080052</v>
      </c>
      <c r="C23" s="134" t="str">
        <f>IF(HKI!$B28="","",HKI!C28)</f>
        <v>Trần Nguyễn Chí</v>
      </c>
      <c r="D23" s="135" t="str">
        <f>IF(HKI!$B28="","",HKI!D28)</f>
        <v>Phong</v>
      </c>
      <c r="E23" s="136" t="str">
        <f t="shared" si="0"/>
        <v/>
      </c>
      <c r="F23" s="137" t="str">
        <f>IF(HKI!J28&lt;5,"X","")</f>
        <v/>
      </c>
      <c r="G23" s="137" t="str">
        <f>IF(HKI!O28&lt;5,"X","")</f>
        <v/>
      </c>
      <c r="H23" s="137" t="str">
        <f>IF(HKI!T28&lt;5,"X","")</f>
        <v/>
      </c>
      <c r="I23" s="137" t="str">
        <f>IF(HKI!Y28&lt;5,"X","")</f>
        <v/>
      </c>
      <c r="J23" s="137" t="str">
        <f>IF(HKI!AD28&lt;5,"X","")</f>
        <v/>
      </c>
      <c r="K23" s="137" t="str">
        <f>IF(HKI!AI28&lt;5,"X","")</f>
        <v/>
      </c>
      <c r="L23" s="137" t="str">
        <f>IF(HKI!AN28&lt;5,"X","")</f>
        <v/>
      </c>
      <c r="M23" s="137" t="str">
        <f>IF(HKI!AS28&lt;5,"X","")</f>
        <v/>
      </c>
      <c r="N23" s="137" t="str">
        <f>IF(HKI!AX28&lt;5,"X","")</f>
        <v/>
      </c>
      <c r="O23" s="137" t="str">
        <f>IF(HKI!BC28&lt;5,"X","")</f>
        <v/>
      </c>
      <c r="P23" s="137" t="str">
        <f>IF(HKI!BH28&lt;5,"X","")</f>
        <v/>
      </c>
      <c r="Q23" s="137" t="str">
        <f>IF(HKI!BM28&lt;5,"X","")</f>
        <v/>
      </c>
      <c r="R23" s="137" t="str">
        <f>IF(HKI!BR28&lt;5,"X","")</f>
        <v/>
      </c>
      <c r="S23" s="137" t="str">
        <f>IF(HKI!BW28&lt;5,"X","")</f>
        <v/>
      </c>
      <c r="T23" s="137" t="str">
        <f>IF(HKI!CB28&lt;5,"X","")</f>
        <v/>
      </c>
      <c r="U23" s="137" t="str">
        <f>IF(HKI!CG28&lt;5,"X","")</f>
        <v/>
      </c>
      <c r="AV23" s="207"/>
      <c r="AW23" s="207"/>
      <c r="AX23" s="207"/>
      <c r="AY23" s="207"/>
      <c r="AZ23" s="207"/>
      <c r="BA23" s="207"/>
      <c r="BB23" s="207"/>
      <c r="BC23" s="207"/>
    </row>
    <row r="24" spans="1:55">
      <c r="A24" s="132">
        <f>IF(B24="","",SUBTOTAL(3,$B$7:B24))</f>
        <v>18</v>
      </c>
      <c r="B24" s="133" t="str">
        <f>IF(HKI!$B29="","",HKI!B29)</f>
        <v>13B3080054</v>
      </c>
      <c r="C24" s="134" t="str">
        <f>IF(HKI!$B29="","",HKI!C29)</f>
        <v>Nguyễn Hữu</v>
      </c>
      <c r="D24" s="135" t="str">
        <f>IF(HKI!$B29="","",HKI!D29)</f>
        <v>Phước</v>
      </c>
      <c r="E24" s="136">
        <f t="shared" si="0"/>
        <v>1</v>
      </c>
      <c r="F24" s="137" t="str">
        <f>IF(HKI!J29&lt;5,"X","")</f>
        <v/>
      </c>
      <c r="G24" s="137" t="str">
        <f>IF(HKI!O29&lt;5,"X","")</f>
        <v>X</v>
      </c>
      <c r="H24" s="137" t="str">
        <f>IF(HKI!T29&lt;5,"X","")</f>
        <v/>
      </c>
      <c r="I24" s="137" t="str">
        <f>IF(HKI!Y29&lt;5,"X","")</f>
        <v/>
      </c>
      <c r="J24" s="137" t="str">
        <f>IF(HKI!AD29&lt;5,"X","")</f>
        <v/>
      </c>
      <c r="K24" s="137" t="str">
        <f>IF(HKI!AI29&lt;5,"X","")</f>
        <v/>
      </c>
      <c r="L24" s="137" t="str">
        <f>IF(HKI!AN29&lt;5,"X","")</f>
        <v/>
      </c>
      <c r="M24" s="137" t="str">
        <f>IF(HKI!AS29&lt;5,"X","")</f>
        <v/>
      </c>
      <c r="N24" s="137" t="str">
        <f>IF(HKI!AX29&lt;5,"X","")</f>
        <v/>
      </c>
      <c r="O24" s="137" t="str">
        <f>IF(HKI!BC29&lt;5,"X","")</f>
        <v/>
      </c>
      <c r="P24" s="137" t="str">
        <f>IF(HKI!BH29&lt;5,"X","")</f>
        <v/>
      </c>
      <c r="Q24" s="137" t="str">
        <f>IF(HKI!BM29&lt;5,"X","")</f>
        <v/>
      </c>
      <c r="R24" s="137" t="str">
        <f>IF(HKI!BR29&lt;5,"X","")</f>
        <v/>
      </c>
      <c r="S24" s="137" t="str">
        <f>IF(HKI!BW29&lt;5,"X","")</f>
        <v/>
      </c>
      <c r="T24" s="137" t="str">
        <f>IF(HKI!CB29&lt;5,"X","")</f>
        <v/>
      </c>
      <c r="U24" s="137" t="str">
        <f>IF(HKI!CG29&lt;5,"X","")</f>
        <v/>
      </c>
      <c r="AV24" s="207"/>
      <c r="AW24" s="207"/>
      <c r="AX24" s="207"/>
      <c r="AY24" s="207"/>
      <c r="AZ24" s="207"/>
      <c r="BA24" s="207"/>
      <c r="BB24" s="207"/>
      <c r="BC24" s="207"/>
    </row>
    <row r="25" spans="1:55">
      <c r="A25" s="132">
        <f>IF(B25="","",SUBTOTAL(3,$B$7:B25))</f>
        <v>19</v>
      </c>
      <c r="B25" s="133" t="str">
        <f>IF(HKI!$B30="","",HKI!B30)</f>
        <v>13B3080058</v>
      </c>
      <c r="C25" s="134" t="str">
        <f>IF(HKI!$B30="","",HKI!C30)</f>
        <v>Nguyễn Hoàng</v>
      </c>
      <c r="D25" s="135" t="str">
        <f>IF(HKI!$B30="","",HKI!D30)</f>
        <v>Quân</v>
      </c>
      <c r="E25" s="136" t="str">
        <f t="shared" si="0"/>
        <v/>
      </c>
      <c r="F25" s="137" t="str">
        <f>IF(HKI!J30&lt;5,"X","")</f>
        <v/>
      </c>
      <c r="G25" s="137" t="str">
        <f>IF(HKI!O30&lt;5,"X","")</f>
        <v/>
      </c>
      <c r="H25" s="137" t="str">
        <f>IF(HKI!T30&lt;5,"X","")</f>
        <v/>
      </c>
      <c r="I25" s="137" t="str">
        <f>IF(HKI!Y30&lt;5,"X","")</f>
        <v/>
      </c>
      <c r="J25" s="137" t="str">
        <f>IF(HKI!AD30&lt;5,"X","")</f>
        <v/>
      </c>
      <c r="K25" s="137" t="str">
        <f>IF(HKI!AI30&lt;5,"X","")</f>
        <v/>
      </c>
      <c r="L25" s="137" t="str">
        <f>IF(HKI!AN30&lt;5,"X","")</f>
        <v/>
      </c>
      <c r="M25" s="137" t="str">
        <f>IF(HKI!AS30&lt;5,"X","")</f>
        <v/>
      </c>
      <c r="N25" s="137" t="str">
        <f>IF(HKI!AX30&lt;5,"X","")</f>
        <v/>
      </c>
      <c r="O25" s="137" t="str">
        <f>IF(HKI!BC30&lt;5,"X","")</f>
        <v/>
      </c>
      <c r="P25" s="137" t="str">
        <f>IF(HKI!BH30&lt;5,"X","")</f>
        <v/>
      </c>
      <c r="Q25" s="137" t="str">
        <f>IF(HKI!BM30&lt;5,"X","")</f>
        <v/>
      </c>
      <c r="R25" s="137" t="str">
        <f>IF(HKI!BR30&lt;5,"X","")</f>
        <v/>
      </c>
      <c r="S25" s="137" t="str">
        <f>IF(HKI!BW30&lt;5,"X","")</f>
        <v/>
      </c>
      <c r="T25" s="137" t="str">
        <f>IF(HKI!CB30&lt;5,"X","")</f>
        <v/>
      </c>
      <c r="U25" s="137" t="str">
        <f>IF(HKI!CG30&lt;5,"X","")</f>
        <v/>
      </c>
      <c r="AV25" s="207"/>
      <c r="AW25" s="207"/>
      <c r="AX25" s="207"/>
      <c r="AY25" s="207"/>
      <c r="AZ25" s="207"/>
      <c r="BA25" s="207"/>
      <c r="BB25" s="207"/>
      <c r="BC25" s="207"/>
    </row>
    <row r="26" spans="1:55">
      <c r="A26" s="132">
        <f>IF(B26="","",SUBTOTAL(3,$B$7:B26))</f>
        <v>20</v>
      </c>
      <c r="B26" s="133" t="str">
        <f>IF(HKI!$B31="","",HKI!B31)</f>
        <v>13B3080060</v>
      </c>
      <c r="C26" s="134" t="str">
        <f>IF(HKI!$B31="","",HKI!C31)</f>
        <v>Nguyễn Minh</v>
      </c>
      <c r="D26" s="135" t="str">
        <f>IF(HKI!$B31="","",HKI!D31)</f>
        <v>Quy</v>
      </c>
      <c r="E26" s="136" t="str">
        <f t="shared" si="0"/>
        <v/>
      </c>
      <c r="F26" s="137" t="str">
        <f>IF(HKI!J31&lt;5,"X","")</f>
        <v/>
      </c>
      <c r="G26" s="137" t="str">
        <f>IF(HKI!O31&lt;5,"X","")</f>
        <v/>
      </c>
      <c r="H26" s="137" t="str">
        <f>IF(HKI!T31&lt;5,"X","")</f>
        <v/>
      </c>
      <c r="I26" s="137" t="str">
        <f>IF(HKI!Y31&lt;5,"X","")</f>
        <v/>
      </c>
      <c r="J26" s="137" t="str">
        <f>IF(HKI!AD31&lt;5,"X","")</f>
        <v/>
      </c>
      <c r="K26" s="137" t="str">
        <f>IF(HKI!AI31&lt;5,"X","")</f>
        <v/>
      </c>
      <c r="L26" s="137" t="str">
        <f>IF(HKI!AN31&lt;5,"X","")</f>
        <v/>
      </c>
      <c r="M26" s="137" t="str">
        <f>IF(HKI!AS31&lt;5,"X","")</f>
        <v/>
      </c>
      <c r="N26" s="137" t="str">
        <f>IF(HKI!AX31&lt;5,"X","")</f>
        <v/>
      </c>
      <c r="O26" s="137" t="str">
        <f>IF(HKI!BC31&lt;5,"X","")</f>
        <v/>
      </c>
      <c r="P26" s="137" t="str">
        <f>IF(HKI!BH31&lt;5,"X","")</f>
        <v/>
      </c>
      <c r="Q26" s="137" t="str">
        <f>IF(HKI!BM31&lt;5,"X","")</f>
        <v/>
      </c>
      <c r="R26" s="137" t="str">
        <f>IF(HKI!BR31&lt;5,"X","")</f>
        <v/>
      </c>
      <c r="S26" s="137" t="str">
        <f>IF(HKI!BW31&lt;5,"X","")</f>
        <v/>
      </c>
      <c r="T26" s="137" t="str">
        <f>IF(HKI!CB31&lt;5,"X","")</f>
        <v/>
      </c>
      <c r="U26" s="137" t="str">
        <f>IF(HKI!CG31&lt;5,"X","")</f>
        <v/>
      </c>
      <c r="AV26" s="207"/>
      <c r="AW26" s="207"/>
      <c r="AX26" s="207"/>
      <c r="AY26" s="207"/>
      <c r="AZ26" s="207"/>
      <c r="BA26" s="207"/>
      <c r="BB26" s="207"/>
      <c r="BC26" s="207"/>
    </row>
    <row r="27" spans="1:55">
      <c r="A27" s="132">
        <f>IF(B27="","",SUBTOTAL(3,$B$7:B27))</f>
        <v>21</v>
      </c>
      <c r="B27" s="133" t="str">
        <f>IF(HKI!$B32="","",HKI!B32)</f>
        <v>13B3080096</v>
      </c>
      <c r="C27" s="134" t="str">
        <f>IF(HKI!$B32="","",HKI!C32)</f>
        <v>Thái Hoàng</v>
      </c>
      <c r="D27" s="135" t="str">
        <f>IF(HKI!$B32="","",HKI!D32)</f>
        <v>Tâm</v>
      </c>
      <c r="E27" s="136" t="str">
        <f t="shared" si="0"/>
        <v/>
      </c>
      <c r="F27" s="137" t="str">
        <f>IF(HKI!J32&lt;5,"X","")</f>
        <v/>
      </c>
      <c r="G27" s="137" t="str">
        <f>IF(HKI!O32&lt;5,"X","")</f>
        <v/>
      </c>
      <c r="H27" s="137" t="str">
        <f>IF(HKI!T32&lt;5,"X","")</f>
        <v/>
      </c>
      <c r="I27" s="137" t="str">
        <f>IF(HKI!Y32&lt;5,"X","")</f>
        <v/>
      </c>
      <c r="J27" s="137" t="str">
        <f>IF(HKI!AD32&lt;5,"X","")</f>
        <v/>
      </c>
      <c r="K27" s="137" t="str">
        <f>IF(HKI!AI32&lt;5,"X","")</f>
        <v/>
      </c>
      <c r="L27" s="137" t="str">
        <f>IF(HKI!AN32&lt;5,"X","")</f>
        <v/>
      </c>
      <c r="M27" s="137" t="str">
        <f>IF(HKI!AS32&lt;5,"X","")</f>
        <v/>
      </c>
      <c r="N27" s="137" t="str">
        <f>IF(HKI!AX32&lt;5,"X","")</f>
        <v/>
      </c>
      <c r="O27" s="137" t="str">
        <f>IF(HKI!BC32&lt;5,"X","")</f>
        <v/>
      </c>
      <c r="P27" s="137" t="str">
        <f>IF(HKI!BH32&lt;5,"X","")</f>
        <v/>
      </c>
      <c r="Q27" s="137" t="str">
        <f>IF(HKI!BM32&lt;5,"X","")</f>
        <v/>
      </c>
      <c r="R27" s="137" t="str">
        <f>IF(HKI!BR32&lt;5,"X","")</f>
        <v/>
      </c>
      <c r="S27" s="137" t="str">
        <f>IF(HKI!BW32&lt;5,"X","")</f>
        <v/>
      </c>
      <c r="T27" s="137" t="str">
        <f>IF(HKI!CB32&lt;5,"X","")</f>
        <v/>
      </c>
      <c r="U27" s="137" t="str">
        <f>IF(HKI!CG32&lt;5,"X","")</f>
        <v/>
      </c>
      <c r="AV27" s="207"/>
      <c r="AW27" s="207"/>
      <c r="AX27" s="207"/>
      <c r="AY27" s="207"/>
      <c r="AZ27" s="207"/>
      <c r="BA27" s="207"/>
      <c r="BB27" s="207"/>
      <c r="BC27" s="207"/>
    </row>
    <row r="28" spans="1:55">
      <c r="A28" s="132">
        <f>IF(B28="","",SUBTOTAL(3,$B$7:B28))</f>
        <v>22</v>
      </c>
      <c r="B28" s="133" t="str">
        <f>IF(HKI!$B33="","",HKI!B33)</f>
        <v>13B3080066</v>
      </c>
      <c r="C28" s="134" t="str">
        <f>IF(HKI!$B33="","",HKI!C33)</f>
        <v>Nguyễn Đức</v>
      </c>
      <c r="D28" s="135" t="str">
        <f>IF(HKI!$B33="","",HKI!D33)</f>
        <v>Thắng</v>
      </c>
      <c r="E28" s="136" t="str">
        <f t="shared" si="0"/>
        <v/>
      </c>
      <c r="F28" s="137" t="str">
        <f>IF(HKI!J33&lt;5,"X","")</f>
        <v/>
      </c>
      <c r="G28" s="137" t="str">
        <f>IF(HKI!O33&lt;5,"X","")</f>
        <v/>
      </c>
      <c r="H28" s="137" t="str">
        <f>IF(HKI!T33&lt;5,"X","")</f>
        <v/>
      </c>
      <c r="I28" s="137" t="str">
        <f>IF(HKI!Y33&lt;5,"X","")</f>
        <v/>
      </c>
      <c r="J28" s="137" t="str">
        <f>IF(HKI!AD33&lt;5,"X","")</f>
        <v/>
      </c>
      <c r="K28" s="137" t="str">
        <f>IF(HKI!AI33&lt;5,"X","")</f>
        <v/>
      </c>
      <c r="L28" s="137" t="str">
        <f>IF(HKI!AN33&lt;5,"X","")</f>
        <v/>
      </c>
      <c r="M28" s="137" t="str">
        <f>IF(HKI!AS33&lt;5,"X","")</f>
        <v/>
      </c>
      <c r="N28" s="137" t="str">
        <f>IF(HKI!AX33&lt;5,"X","")</f>
        <v/>
      </c>
      <c r="O28" s="137" t="str">
        <f>IF(HKI!BC33&lt;5,"X","")</f>
        <v/>
      </c>
      <c r="P28" s="137" t="str">
        <f>IF(HKI!BH33&lt;5,"X","")</f>
        <v/>
      </c>
      <c r="Q28" s="137" t="str">
        <f>IF(HKI!BM33&lt;5,"X","")</f>
        <v/>
      </c>
      <c r="R28" s="137" t="str">
        <f>IF(HKI!BR33&lt;5,"X","")</f>
        <v/>
      </c>
      <c r="S28" s="137" t="str">
        <f>IF(HKI!BW33&lt;5,"X","")</f>
        <v/>
      </c>
      <c r="T28" s="137" t="str">
        <f>IF(HKI!CB33&lt;5,"X","")</f>
        <v/>
      </c>
      <c r="U28" s="137" t="str">
        <f>IF(HKI!CG33&lt;5,"X","")</f>
        <v/>
      </c>
      <c r="AV28" s="207"/>
      <c r="AW28" s="207"/>
      <c r="AX28" s="207"/>
      <c r="AY28" s="207"/>
      <c r="AZ28" s="207"/>
      <c r="BA28" s="207"/>
      <c r="BB28" s="207"/>
      <c r="BC28" s="207"/>
    </row>
    <row r="29" spans="1:55">
      <c r="A29" s="132">
        <f>IF(B29="","",SUBTOTAL(3,$B$7:B29))</f>
        <v>23</v>
      </c>
      <c r="B29" s="133" t="str">
        <f>IF(HKI!$B34="","",HKI!B34)</f>
        <v>13B3080068</v>
      </c>
      <c r="C29" s="134" t="str">
        <f>IF(HKI!$B34="","",HKI!C34)</f>
        <v>Nguyễn Trung</v>
      </c>
      <c r="D29" s="135" t="str">
        <f>IF(HKI!$B34="","",HKI!D34)</f>
        <v>Thành</v>
      </c>
      <c r="E29" s="136" t="str">
        <f t="shared" si="0"/>
        <v/>
      </c>
      <c r="F29" s="137" t="str">
        <f>IF(HKI!J34&lt;5,"X","")</f>
        <v/>
      </c>
      <c r="G29" s="137" t="str">
        <f>IF(HKI!O34&lt;5,"X","")</f>
        <v/>
      </c>
      <c r="H29" s="137" t="str">
        <f>IF(HKI!T34&lt;5,"X","")</f>
        <v/>
      </c>
      <c r="I29" s="137" t="str">
        <f>IF(HKI!Y34&lt;5,"X","")</f>
        <v/>
      </c>
      <c r="J29" s="137" t="str">
        <f>IF(HKI!AD34&lt;5,"X","")</f>
        <v/>
      </c>
      <c r="K29" s="137" t="str">
        <f>IF(HKI!AI34&lt;5,"X","")</f>
        <v/>
      </c>
      <c r="L29" s="137" t="str">
        <f>IF(HKI!AN34&lt;5,"X","")</f>
        <v/>
      </c>
      <c r="M29" s="137" t="str">
        <f>IF(HKI!AS34&lt;5,"X","")</f>
        <v/>
      </c>
      <c r="N29" s="137" t="str">
        <f>IF(HKI!AX34&lt;5,"X","")</f>
        <v/>
      </c>
      <c r="O29" s="137" t="str">
        <f>IF(HKI!BC34&lt;5,"X","")</f>
        <v/>
      </c>
      <c r="P29" s="137" t="str">
        <f>IF(HKI!BH34&lt;5,"X","")</f>
        <v/>
      </c>
      <c r="Q29" s="137" t="str">
        <f>IF(HKI!BM34&lt;5,"X","")</f>
        <v/>
      </c>
      <c r="R29" s="137" t="str">
        <f>IF(HKI!BR34&lt;5,"X","")</f>
        <v/>
      </c>
      <c r="S29" s="137" t="str">
        <f>IF(HKI!BW34&lt;5,"X","")</f>
        <v/>
      </c>
      <c r="T29" s="137" t="str">
        <f>IF(HKI!CB34&lt;5,"X","")</f>
        <v/>
      </c>
      <c r="U29" s="137" t="str">
        <f>IF(HKI!CG34&lt;5,"X","")</f>
        <v/>
      </c>
      <c r="AV29" s="207"/>
      <c r="AW29" s="207"/>
      <c r="AX29" s="207"/>
      <c r="AY29" s="207"/>
      <c r="AZ29" s="207"/>
      <c r="BA29" s="207"/>
      <c r="BB29" s="207"/>
      <c r="BC29" s="207"/>
    </row>
    <row r="30" spans="1:55">
      <c r="A30" s="132">
        <f>IF(B30="","",SUBTOTAL(3,$B$7:B30))</f>
        <v>24</v>
      </c>
      <c r="B30" s="133" t="str">
        <f>IF(HKI!$B35="","",HKI!B35)</f>
        <v>13B3080094</v>
      </c>
      <c r="C30" s="134" t="str">
        <f>IF(HKI!$B35="","",HKI!C35)</f>
        <v>Nguyễn Tuấn</v>
      </c>
      <c r="D30" s="135" t="str">
        <f>IF(HKI!$B35="","",HKI!D35)</f>
        <v>Thanh</v>
      </c>
      <c r="E30" s="136" t="str">
        <f t="shared" si="0"/>
        <v/>
      </c>
      <c r="F30" s="137" t="str">
        <f>IF(HKI!J35&lt;5,"X","")</f>
        <v/>
      </c>
      <c r="G30" s="137" t="str">
        <f>IF(HKI!O35&lt;5,"X","")</f>
        <v/>
      </c>
      <c r="H30" s="137" t="str">
        <f>IF(HKI!T35&lt;5,"X","")</f>
        <v/>
      </c>
      <c r="I30" s="137" t="str">
        <f>IF(HKI!Y35&lt;5,"X","")</f>
        <v/>
      </c>
      <c r="J30" s="137" t="str">
        <f>IF(HKI!AD35&lt;5,"X","")</f>
        <v/>
      </c>
      <c r="K30" s="137" t="str">
        <f>IF(HKI!AI35&lt;5,"X","")</f>
        <v/>
      </c>
      <c r="L30" s="137" t="str">
        <f>IF(HKI!AN35&lt;5,"X","")</f>
        <v/>
      </c>
      <c r="M30" s="137" t="str">
        <f>IF(HKI!AS35&lt;5,"X","")</f>
        <v/>
      </c>
      <c r="N30" s="137" t="str">
        <f>IF(HKI!AX35&lt;5,"X","")</f>
        <v/>
      </c>
      <c r="O30" s="137" t="str">
        <f>IF(HKI!BC35&lt;5,"X","")</f>
        <v/>
      </c>
      <c r="P30" s="137" t="str">
        <f>IF(HKI!BH35&lt;5,"X","")</f>
        <v/>
      </c>
      <c r="Q30" s="137" t="str">
        <f>IF(HKI!BM35&lt;5,"X","")</f>
        <v/>
      </c>
      <c r="R30" s="137" t="str">
        <f>IF(HKI!BR35&lt;5,"X","")</f>
        <v/>
      </c>
      <c r="S30" s="137" t="str">
        <f>IF(HKI!BW35&lt;5,"X","")</f>
        <v/>
      </c>
      <c r="T30" s="137" t="str">
        <f>IF(HKI!CB35&lt;5,"X","")</f>
        <v/>
      </c>
      <c r="U30" s="137" t="str">
        <f>IF(HKI!CG35&lt;5,"X","")</f>
        <v/>
      </c>
      <c r="AV30" s="207"/>
      <c r="AW30" s="207"/>
      <c r="AX30" s="207"/>
      <c r="AY30" s="207"/>
      <c r="AZ30" s="207"/>
      <c r="BA30" s="207"/>
      <c r="BB30" s="207"/>
      <c r="BC30" s="207"/>
    </row>
    <row r="31" spans="1:55">
      <c r="A31" s="132">
        <f>IF(B31="","",SUBTOTAL(3,$B$7:B31))</f>
        <v>25</v>
      </c>
      <c r="B31" s="133" t="str">
        <f>IF(HKI!$B36="","",HKI!B36)</f>
        <v>13B3080070</v>
      </c>
      <c r="C31" s="134" t="str">
        <f>IF(HKI!$B36="","",HKI!C36)</f>
        <v>Mai Quí</v>
      </c>
      <c r="D31" s="135" t="str">
        <f>IF(HKI!$B36="","",HKI!D36)</f>
        <v>Thiện</v>
      </c>
      <c r="E31" s="136" t="str">
        <f t="shared" si="0"/>
        <v/>
      </c>
      <c r="F31" s="137" t="str">
        <f>IF(HKI!J36&lt;5,"X","")</f>
        <v/>
      </c>
      <c r="G31" s="137" t="str">
        <f>IF(HKI!O36&lt;5,"X","")</f>
        <v/>
      </c>
      <c r="H31" s="137" t="str">
        <f>IF(HKI!T36&lt;5,"X","")</f>
        <v/>
      </c>
      <c r="I31" s="137" t="str">
        <f>IF(HKI!Y36&lt;5,"X","")</f>
        <v/>
      </c>
      <c r="J31" s="137" t="str">
        <f>IF(HKI!AD36&lt;5,"X","")</f>
        <v/>
      </c>
      <c r="K31" s="137" t="str">
        <f>IF(HKI!AI36&lt;5,"X","")</f>
        <v/>
      </c>
      <c r="L31" s="137" t="str">
        <f>IF(HKI!AN36&lt;5,"X","")</f>
        <v/>
      </c>
      <c r="M31" s="137" t="str">
        <f>IF(HKI!AS36&lt;5,"X","")</f>
        <v/>
      </c>
      <c r="N31" s="137" t="str">
        <f>IF(HKI!AX36&lt;5,"X","")</f>
        <v/>
      </c>
      <c r="O31" s="137" t="str">
        <f>IF(HKI!BC36&lt;5,"X","")</f>
        <v/>
      </c>
      <c r="P31" s="137" t="str">
        <f>IF(HKI!BH36&lt;5,"X","")</f>
        <v/>
      </c>
      <c r="Q31" s="137" t="str">
        <f>IF(HKI!BM36&lt;5,"X","")</f>
        <v/>
      </c>
      <c r="R31" s="137" t="str">
        <f>IF(HKI!BR36&lt;5,"X","")</f>
        <v/>
      </c>
      <c r="S31" s="137" t="str">
        <f>IF(HKI!BW36&lt;5,"X","")</f>
        <v/>
      </c>
      <c r="T31" s="137" t="str">
        <f>IF(HKI!CB36&lt;5,"X","")</f>
        <v/>
      </c>
      <c r="U31" s="137" t="str">
        <f>IF(HKI!CG36&lt;5,"X","")</f>
        <v/>
      </c>
      <c r="AV31" s="207"/>
      <c r="AW31" s="207"/>
      <c r="AX31" s="207"/>
      <c r="AY31" s="207"/>
      <c r="AZ31" s="207"/>
      <c r="BA31" s="207"/>
      <c r="BB31" s="207"/>
      <c r="BC31" s="207"/>
    </row>
    <row r="32" spans="1:55">
      <c r="A32" s="132">
        <f>IF(B32="","",SUBTOTAL(3,$B$7:B32))</f>
        <v>26</v>
      </c>
      <c r="B32" s="133" t="str">
        <f>IF(HKI!$B37="","",HKI!B37)</f>
        <v>13B3080076</v>
      </c>
      <c r="C32" s="134" t="str">
        <f>IF(HKI!$B37="","",HKI!C37)</f>
        <v>Phạm Văn</v>
      </c>
      <c r="D32" s="135" t="str">
        <f>IF(HKI!$B37="","",HKI!D37)</f>
        <v>Thương</v>
      </c>
      <c r="E32" s="136" t="str">
        <f t="shared" si="0"/>
        <v/>
      </c>
      <c r="F32" s="137" t="str">
        <f>IF(HKI!J37&lt;5,"X","")</f>
        <v/>
      </c>
      <c r="G32" s="137" t="str">
        <f>IF(HKI!O37&lt;5,"X","")</f>
        <v/>
      </c>
      <c r="H32" s="137" t="str">
        <f>IF(HKI!T37&lt;5,"X","")</f>
        <v/>
      </c>
      <c r="I32" s="137" t="str">
        <f>IF(HKI!Y37&lt;5,"X","")</f>
        <v/>
      </c>
      <c r="J32" s="137" t="str">
        <f>IF(HKI!AD37&lt;5,"X","")</f>
        <v/>
      </c>
      <c r="K32" s="137" t="str">
        <f>IF(HKI!AI37&lt;5,"X","")</f>
        <v/>
      </c>
      <c r="L32" s="137" t="str">
        <f>IF(HKI!AN37&lt;5,"X","")</f>
        <v/>
      </c>
      <c r="M32" s="137" t="str">
        <f>IF(HKI!AS37&lt;5,"X","")</f>
        <v/>
      </c>
      <c r="N32" s="137" t="str">
        <f>IF(HKI!AX37&lt;5,"X","")</f>
        <v/>
      </c>
      <c r="O32" s="137" t="str">
        <f>IF(HKI!BC37&lt;5,"X","")</f>
        <v/>
      </c>
      <c r="P32" s="137" t="str">
        <f>IF(HKI!BH37&lt;5,"X","")</f>
        <v/>
      </c>
      <c r="Q32" s="137" t="str">
        <f>IF(HKI!BM37&lt;5,"X","")</f>
        <v/>
      </c>
      <c r="R32" s="137" t="str">
        <f>IF(HKI!BR37&lt;5,"X","")</f>
        <v/>
      </c>
      <c r="S32" s="137" t="str">
        <f>IF(HKI!BW37&lt;5,"X","")</f>
        <v/>
      </c>
      <c r="T32" s="137" t="str">
        <f>IF(HKI!CB37&lt;5,"X","")</f>
        <v/>
      </c>
      <c r="U32" s="137" t="str">
        <f>IF(HKI!CG37&lt;5,"X","")</f>
        <v/>
      </c>
      <c r="AV32" s="207"/>
      <c r="AW32" s="207"/>
      <c r="AX32" s="207"/>
      <c r="AY32" s="207"/>
      <c r="AZ32" s="207"/>
      <c r="BA32" s="207"/>
      <c r="BB32" s="207"/>
      <c r="BC32" s="207"/>
    </row>
    <row r="33" spans="1:55">
      <c r="A33" s="132">
        <f>IF(B33="","",SUBTOTAL(3,$B$7:B33))</f>
        <v>27</v>
      </c>
      <c r="B33" s="133" t="str">
        <f>IF(HKI!$B38="","",HKI!B38)</f>
        <v>13B3080078</v>
      </c>
      <c r="C33" s="134" t="str">
        <f>IF(HKI!$B38="","",HKI!C38)</f>
        <v>Châu Quốc</v>
      </c>
      <c r="D33" s="135" t="str">
        <f>IF(HKI!$B38="","",HKI!D38)</f>
        <v>Toản</v>
      </c>
      <c r="E33" s="136">
        <f t="shared" si="0"/>
        <v>2</v>
      </c>
      <c r="F33" s="137" t="str">
        <f>IF(HKI!J38&lt;5,"X","")</f>
        <v/>
      </c>
      <c r="G33" s="137" t="str">
        <f>IF(HKI!O38&lt;5,"X","")</f>
        <v>X</v>
      </c>
      <c r="H33" s="137" t="str">
        <f>IF(HKI!T38&lt;5,"X","")</f>
        <v/>
      </c>
      <c r="I33" s="137" t="str">
        <f>IF(HKI!Y38&lt;5,"X","")</f>
        <v>X</v>
      </c>
      <c r="J33" s="137" t="str">
        <f>IF(HKI!AD38&lt;5,"X","")</f>
        <v/>
      </c>
      <c r="K33" s="137" t="str">
        <f>IF(HKI!AI38&lt;5,"X","")</f>
        <v/>
      </c>
      <c r="L33" s="137" t="str">
        <f>IF(HKI!AN38&lt;5,"X","")</f>
        <v/>
      </c>
      <c r="M33" s="137" t="str">
        <f>IF(HKI!AS38&lt;5,"X","")</f>
        <v/>
      </c>
      <c r="N33" s="137" t="str">
        <f>IF(HKI!AX38&lt;5,"X","")</f>
        <v/>
      </c>
      <c r="O33" s="137" t="str">
        <f>IF(HKI!BC38&lt;5,"X","")</f>
        <v/>
      </c>
      <c r="P33" s="137" t="str">
        <f>IF(HKI!BH38&lt;5,"X","")</f>
        <v/>
      </c>
      <c r="Q33" s="137" t="str">
        <f>IF(HKI!BM38&lt;5,"X","")</f>
        <v/>
      </c>
      <c r="R33" s="137" t="str">
        <f>IF(HKI!BR38&lt;5,"X","")</f>
        <v/>
      </c>
      <c r="S33" s="137" t="str">
        <f>IF(HKI!BW38&lt;5,"X","")</f>
        <v/>
      </c>
      <c r="T33" s="137" t="str">
        <f>IF(HKI!CB38&lt;5,"X","")</f>
        <v/>
      </c>
      <c r="U33" s="137" t="str">
        <f>IF(HKI!CG38&lt;5,"X","")</f>
        <v/>
      </c>
      <c r="AV33" s="207"/>
      <c r="AW33" s="207"/>
      <c r="AX33" s="207"/>
      <c r="AY33" s="207"/>
      <c r="AZ33" s="207"/>
      <c r="BA33" s="207"/>
      <c r="BB33" s="207"/>
      <c r="BC33" s="207"/>
    </row>
    <row r="34" spans="1:55">
      <c r="A34" s="132">
        <f>IF(B34="","",SUBTOTAL(3,$B$7:B34))</f>
        <v>28</v>
      </c>
      <c r="B34" s="133" t="str">
        <f>IF(HKI!$B39="","",HKI!B39)</f>
        <v>13B3080082</v>
      </c>
      <c r="C34" s="134" t="str">
        <f>IF(HKI!$B39="","",HKI!C39)</f>
        <v>Phan Minh</v>
      </c>
      <c r="D34" s="135" t="str">
        <f>IF(HKI!$B39="","",HKI!D39)</f>
        <v>Trí</v>
      </c>
      <c r="E34" s="136">
        <f t="shared" si="0"/>
        <v>2</v>
      </c>
      <c r="F34" s="137" t="str">
        <f>IF(HKI!J39&lt;5,"X","")</f>
        <v>X</v>
      </c>
      <c r="G34" s="137" t="str">
        <f>IF(HKI!O39&lt;5,"X","")</f>
        <v>X</v>
      </c>
      <c r="H34" s="137" t="str">
        <f>IF(HKI!T39&lt;5,"X","")</f>
        <v/>
      </c>
      <c r="I34" s="137" t="str">
        <f>IF(HKI!Y39&lt;5,"X","")</f>
        <v/>
      </c>
      <c r="J34" s="137" t="str">
        <f>IF(HKI!AD39&lt;5,"X","")</f>
        <v/>
      </c>
      <c r="K34" s="137" t="str">
        <f>IF(HKI!AI39&lt;5,"X","")</f>
        <v/>
      </c>
      <c r="L34" s="137" t="str">
        <f>IF(HKI!AN39&lt;5,"X","")</f>
        <v/>
      </c>
      <c r="M34" s="137" t="str">
        <f>IF(HKI!AS39&lt;5,"X","")</f>
        <v/>
      </c>
      <c r="N34" s="137" t="str">
        <f>IF(HKI!AX39&lt;5,"X","")</f>
        <v/>
      </c>
      <c r="O34" s="137" t="str">
        <f>IF(HKI!BC39&lt;5,"X","")</f>
        <v/>
      </c>
      <c r="P34" s="137" t="str">
        <f>IF(HKI!BH39&lt;5,"X","")</f>
        <v/>
      </c>
      <c r="Q34" s="137" t="str">
        <f>IF(HKI!BM39&lt;5,"X","")</f>
        <v/>
      </c>
      <c r="R34" s="137" t="str">
        <f>IF(HKI!BR39&lt;5,"X","")</f>
        <v/>
      </c>
      <c r="S34" s="137" t="str">
        <f>IF(HKI!BW39&lt;5,"X","")</f>
        <v/>
      </c>
      <c r="T34" s="137" t="str">
        <f>IF(HKI!CB39&lt;5,"X","")</f>
        <v/>
      </c>
      <c r="U34" s="137" t="str">
        <f>IF(HKI!CG39&lt;5,"X","")</f>
        <v/>
      </c>
      <c r="AV34" s="207"/>
      <c r="AW34" s="207"/>
      <c r="AX34" s="207"/>
      <c r="AY34" s="207"/>
      <c r="AZ34" s="207"/>
      <c r="BA34" s="207"/>
      <c r="BB34" s="207"/>
      <c r="BC34" s="207"/>
    </row>
    <row r="35" spans="1:55">
      <c r="A35" s="132">
        <f>IF(B35="","",SUBTOTAL(3,$B$7:B35))</f>
        <v>29</v>
      </c>
      <c r="B35" s="133" t="str">
        <f>IF(HKI!$B40="","",HKI!B40)</f>
        <v>13B3080083</v>
      </c>
      <c r="C35" s="134" t="str">
        <f>IF(HKI!$B40="","",HKI!C40)</f>
        <v>Nguyễn Tứ</v>
      </c>
      <c r="D35" s="135" t="str">
        <f>IF(HKI!$B40="","",HKI!D40)</f>
        <v>Tuần</v>
      </c>
      <c r="E35" s="136" t="str">
        <f t="shared" si="0"/>
        <v/>
      </c>
      <c r="F35" s="137" t="str">
        <f>IF(HKI!J40&lt;5,"X","")</f>
        <v/>
      </c>
      <c r="G35" s="137" t="str">
        <f>IF(HKI!O40&lt;5,"X","")</f>
        <v/>
      </c>
      <c r="H35" s="137" t="str">
        <f>IF(HKI!T40&lt;5,"X","")</f>
        <v/>
      </c>
      <c r="I35" s="137" t="str">
        <f>IF(HKI!Y40&lt;5,"X","")</f>
        <v/>
      </c>
      <c r="J35" s="137" t="str">
        <f>IF(HKI!AD40&lt;5,"X","")</f>
        <v/>
      </c>
      <c r="K35" s="137" t="str">
        <f>IF(HKI!AI40&lt;5,"X","")</f>
        <v/>
      </c>
      <c r="L35" s="137" t="str">
        <f>IF(HKI!AN40&lt;5,"X","")</f>
        <v/>
      </c>
      <c r="M35" s="137" t="str">
        <f>IF(HKI!AS40&lt;5,"X","")</f>
        <v/>
      </c>
      <c r="N35" s="137" t="str">
        <f>IF(HKI!AX40&lt;5,"X","")</f>
        <v/>
      </c>
      <c r="O35" s="137" t="str">
        <f>IF(HKI!BC40&lt;5,"X","")</f>
        <v/>
      </c>
      <c r="P35" s="137" t="str">
        <f>IF(HKI!BH40&lt;5,"X","")</f>
        <v/>
      </c>
      <c r="Q35" s="137" t="str">
        <f>IF(HKI!BM40&lt;5,"X","")</f>
        <v/>
      </c>
      <c r="R35" s="137" t="str">
        <f>IF(HKI!BR40&lt;5,"X","")</f>
        <v/>
      </c>
      <c r="S35" s="137" t="str">
        <f>IF(HKI!BW40&lt;5,"X","")</f>
        <v/>
      </c>
      <c r="T35" s="137" t="str">
        <f>IF(HKI!CB40&lt;5,"X","")</f>
        <v/>
      </c>
      <c r="U35" s="137" t="str">
        <f>IF(HKI!CG40&lt;5,"X","")</f>
        <v/>
      </c>
      <c r="AV35" s="207"/>
      <c r="AW35" s="207"/>
      <c r="AX35" s="207"/>
      <c r="AY35" s="207"/>
      <c r="AZ35" s="207"/>
      <c r="BA35" s="207"/>
      <c r="BB35" s="207"/>
      <c r="BC35" s="207"/>
    </row>
    <row r="36" spans="1:55">
      <c r="A36" s="132" t="str">
        <f>IF(B36="","",SUBTOTAL(3,$B$7:B36))</f>
        <v/>
      </c>
      <c r="B36" s="133" t="str">
        <f>IF(HKI!$B41="","",HKI!B41)</f>
        <v/>
      </c>
      <c r="C36" s="134" t="str">
        <f>IF(HKI!$B41="","",HKI!C41)</f>
        <v/>
      </c>
      <c r="D36" s="135" t="str">
        <f>IF(HKI!$B41="","",HKI!D41)</f>
        <v/>
      </c>
      <c r="E36" s="136" t="str">
        <f t="shared" si="0"/>
        <v/>
      </c>
      <c r="F36" s="137" t="str">
        <f>IF(HKI!J41&lt;5,"X","")</f>
        <v/>
      </c>
      <c r="G36" s="137" t="str">
        <f>IF(HKI!O41&lt;5,"X","")</f>
        <v/>
      </c>
      <c r="H36" s="137" t="str">
        <f>IF(HKI!T41&lt;5,"X","")</f>
        <v/>
      </c>
      <c r="I36" s="137" t="str">
        <f>IF(HKI!Y41&lt;5,"X","")</f>
        <v/>
      </c>
      <c r="J36" s="137" t="str">
        <f>IF(HKI!AD41&lt;5,"X","")</f>
        <v/>
      </c>
      <c r="K36" s="137" t="str">
        <f>IF(HKI!AI41&lt;5,"X","")</f>
        <v/>
      </c>
      <c r="L36" s="137" t="str">
        <f>IF(HKI!AN41&lt;5,"X","")</f>
        <v/>
      </c>
      <c r="M36" s="137" t="str">
        <f>IF(HKI!AS41&lt;5,"X","")</f>
        <v/>
      </c>
      <c r="N36" s="137" t="str">
        <f>IF(HKI!AX41&lt;5,"X","")</f>
        <v/>
      </c>
      <c r="O36" s="137" t="str">
        <f>IF(HKI!BC41&lt;5,"X","")</f>
        <v/>
      </c>
      <c r="P36" s="137" t="str">
        <f>IF(HKI!BH41&lt;5,"X","")</f>
        <v/>
      </c>
      <c r="Q36" s="137" t="str">
        <f>IF(HKI!BM41&lt;5,"X","")</f>
        <v/>
      </c>
      <c r="R36" s="137" t="str">
        <f>IF(HKI!BR41&lt;5,"X","")</f>
        <v/>
      </c>
      <c r="S36" s="137" t="str">
        <f>IF(HKI!BW41&lt;5,"X","")</f>
        <v/>
      </c>
      <c r="T36" s="137" t="str">
        <f>IF(HKI!CB41&lt;5,"X","")</f>
        <v/>
      </c>
      <c r="U36" s="137" t="str">
        <f>IF(HKI!CG41&lt;5,"X","")</f>
        <v/>
      </c>
      <c r="AV36" s="207"/>
      <c r="AW36" s="207"/>
      <c r="AX36" s="207"/>
      <c r="AY36" s="207"/>
      <c r="AZ36" s="207"/>
      <c r="BA36" s="207"/>
      <c r="BB36" s="207"/>
      <c r="BC36" s="207"/>
    </row>
    <row r="37" spans="1:55">
      <c r="A37" s="132" t="str">
        <f>IF(B37="","",SUBTOTAL(3,$B$7:B37))</f>
        <v/>
      </c>
      <c r="B37" s="133" t="str">
        <f>IF(HKI!$B42="","",HKI!B42)</f>
        <v/>
      </c>
      <c r="C37" s="134" t="str">
        <f>IF(HKI!$B42="","",HKI!C42)</f>
        <v/>
      </c>
      <c r="D37" s="135" t="str">
        <f>IF(HKI!$B42="","",HKI!D42)</f>
        <v/>
      </c>
      <c r="E37" s="136" t="str">
        <f t="shared" si="0"/>
        <v/>
      </c>
      <c r="F37" s="137" t="str">
        <f>IF(HKI!J42&lt;5,"X","")</f>
        <v/>
      </c>
      <c r="G37" s="137" t="str">
        <f>IF(HKI!O42&lt;5,"X","")</f>
        <v/>
      </c>
      <c r="H37" s="137" t="str">
        <f>IF(HKI!T42&lt;5,"X","")</f>
        <v/>
      </c>
      <c r="I37" s="137" t="str">
        <f>IF(HKI!Y42&lt;5,"X","")</f>
        <v/>
      </c>
      <c r="J37" s="137" t="str">
        <f>IF(HKI!AD42&lt;5,"X","")</f>
        <v/>
      </c>
      <c r="K37" s="137" t="str">
        <f>IF(HKI!AI42&lt;5,"X","")</f>
        <v/>
      </c>
      <c r="L37" s="137" t="str">
        <f>IF(HKI!AN42&lt;5,"X","")</f>
        <v/>
      </c>
      <c r="M37" s="137" t="str">
        <f>IF(HKI!AS42&lt;5,"X","")</f>
        <v/>
      </c>
      <c r="N37" s="137" t="str">
        <f>IF(HKI!AX42&lt;5,"X","")</f>
        <v/>
      </c>
      <c r="O37" s="137" t="str">
        <f>IF(HKI!BC42&lt;5,"X","")</f>
        <v/>
      </c>
      <c r="P37" s="137" t="str">
        <f>IF(HKI!BH42&lt;5,"X","")</f>
        <v/>
      </c>
      <c r="Q37" s="137" t="str">
        <f>IF(HKI!BM42&lt;5,"X","")</f>
        <v/>
      </c>
      <c r="R37" s="137" t="str">
        <f>IF(HKI!BR42&lt;5,"X","")</f>
        <v/>
      </c>
      <c r="S37" s="137" t="str">
        <f>IF(HKI!BW42&lt;5,"X","")</f>
        <v/>
      </c>
      <c r="T37" s="137" t="str">
        <f>IF(HKI!CB42&lt;5,"X","")</f>
        <v/>
      </c>
      <c r="U37" s="137" t="str">
        <f>IF(HKI!CG42&lt;5,"X","")</f>
        <v/>
      </c>
      <c r="AV37" s="207"/>
      <c r="AW37" s="207"/>
      <c r="AX37" s="207"/>
      <c r="AY37" s="207"/>
      <c r="AZ37" s="207"/>
      <c r="BA37" s="207"/>
      <c r="BB37" s="207"/>
      <c r="BC37" s="207"/>
    </row>
    <row r="38" spans="1:55">
      <c r="A38" s="132" t="str">
        <f>IF(B38="","",SUBTOTAL(3,$B$7:B38))</f>
        <v/>
      </c>
      <c r="B38" s="133" t="str">
        <f>IF(HKI!$B43="","",HKI!B43)</f>
        <v/>
      </c>
      <c r="C38" s="134" t="str">
        <f>IF(HKI!$B43="","",HKI!C43)</f>
        <v/>
      </c>
      <c r="D38" s="135" t="str">
        <f>IF(HKI!$B43="","",HKI!D43)</f>
        <v/>
      </c>
      <c r="E38" s="136" t="str">
        <f t="shared" si="0"/>
        <v/>
      </c>
      <c r="F38" s="137" t="str">
        <f>IF(HKI!J43&lt;5,"X","")</f>
        <v/>
      </c>
      <c r="G38" s="137" t="str">
        <f>IF(HKI!O43&lt;5,"X","")</f>
        <v/>
      </c>
      <c r="H38" s="137" t="str">
        <f>IF(HKI!T43&lt;5,"X","")</f>
        <v/>
      </c>
      <c r="I38" s="137" t="str">
        <f>IF(HKI!Y43&lt;5,"X","")</f>
        <v/>
      </c>
      <c r="J38" s="137" t="str">
        <f>IF(HKI!AD43&lt;5,"X","")</f>
        <v/>
      </c>
      <c r="K38" s="137" t="str">
        <f>IF(HKI!AI43&lt;5,"X","")</f>
        <v/>
      </c>
      <c r="L38" s="137" t="str">
        <f>IF(HKI!AN43&lt;5,"X","")</f>
        <v/>
      </c>
      <c r="M38" s="137" t="str">
        <f>IF(HKI!AS43&lt;5,"X","")</f>
        <v/>
      </c>
      <c r="N38" s="137" t="str">
        <f>IF(HKI!AX43&lt;5,"X","")</f>
        <v/>
      </c>
      <c r="O38" s="137" t="str">
        <f>IF(HKI!BC43&lt;5,"X","")</f>
        <v/>
      </c>
      <c r="P38" s="137" t="str">
        <f>IF(HKI!BH43&lt;5,"X","")</f>
        <v/>
      </c>
      <c r="Q38" s="137" t="str">
        <f>IF(HKI!BM43&lt;5,"X","")</f>
        <v/>
      </c>
      <c r="R38" s="137" t="str">
        <f>IF(HKI!BR43&lt;5,"X","")</f>
        <v/>
      </c>
      <c r="S38" s="137" t="str">
        <f>IF(HKI!BW43&lt;5,"X","")</f>
        <v/>
      </c>
      <c r="T38" s="137" t="str">
        <f>IF(HKI!CB43&lt;5,"X","")</f>
        <v/>
      </c>
      <c r="U38" s="137" t="str">
        <f>IF(HKI!CG43&lt;5,"X","")</f>
        <v/>
      </c>
      <c r="AV38" s="207"/>
      <c r="AW38" s="207"/>
      <c r="AX38" s="207"/>
      <c r="AY38" s="207"/>
      <c r="AZ38" s="207"/>
      <c r="BA38" s="207"/>
      <c r="BB38" s="207"/>
      <c r="BC38" s="207"/>
    </row>
    <row r="39" spans="1:55">
      <c r="A39" s="132" t="str">
        <f>IF(B39="","",SUBTOTAL(3,$B$7:B39))</f>
        <v/>
      </c>
      <c r="B39" s="133" t="str">
        <f>IF(HKI!$B44="","",HKI!B44)</f>
        <v/>
      </c>
      <c r="C39" s="134" t="str">
        <f>IF(HKI!$B44="","",HKI!C44)</f>
        <v/>
      </c>
      <c r="D39" s="135" t="str">
        <f>IF(HKI!$B44="","",HKI!D44)</f>
        <v/>
      </c>
      <c r="E39" s="136" t="str">
        <f t="shared" si="0"/>
        <v/>
      </c>
      <c r="F39" s="137" t="str">
        <f>IF(HKI!J44&lt;5,"X","")</f>
        <v/>
      </c>
      <c r="G39" s="137" t="str">
        <f>IF(HKI!O44&lt;5,"X","")</f>
        <v/>
      </c>
      <c r="H39" s="137" t="str">
        <f>IF(HKI!T44&lt;5,"X","")</f>
        <v/>
      </c>
      <c r="I39" s="137" t="str">
        <f>IF(HKI!Y44&lt;5,"X","")</f>
        <v/>
      </c>
      <c r="J39" s="137" t="str">
        <f>IF(HKI!AD44&lt;5,"X","")</f>
        <v/>
      </c>
      <c r="K39" s="137" t="str">
        <f>IF(HKI!AI44&lt;5,"X","")</f>
        <v/>
      </c>
      <c r="L39" s="137" t="str">
        <f>IF(HKI!AN44&lt;5,"X","")</f>
        <v/>
      </c>
      <c r="M39" s="137" t="str">
        <f>IF(HKI!AS44&lt;5,"X","")</f>
        <v/>
      </c>
      <c r="N39" s="137" t="str">
        <f>IF(HKI!AX44&lt;5,"X","")</f>
        <v/>
      </c>
      <c r="O39" s="137" t="str">
        <f>IF(HKI!BC44&lt;5,"X","")</f>
        <v/>
      </c>
      <c r="P39" s="137" t="str">
        <f>IF(HKI!BH44&lt;5,"X","")</f>
        <v/>
      </c>
      <c r="Q39" s="137" t="str">
        <f>IF(HKI!BM44&lt;5,"X","")</f>
        <v/>
      </c>
      <c r="R39" s="137" t="str">
        <f>IF(HKI!BR44&lt;5,"X","")</f>
        <v/>
      </c>
      <c r="S39" s="137" t="str">
        <f>IF(HKI!BW44&lt;5,"X","")</f>
        <v/>
      </c>
      <c r="T39" s="137" t="str">
        <f>IF(HKI!CB44&lt;5,"X","")</f>
        <v/>
      </c>
      <c r="U39" s="137" t="str">
        <f>IF(HKI!CG44&lt;5,"X","")</f>
        <v/>
      </c>
      <c r="AV39" s="207"/>
      <c r="AW39" s="207"/>
      <c r="AX39" s="207"/>
      <c r="AY39" s="207"/>
      <c r="AZ39" s="207"/>
      <c r="BA39" s="207"/>
      <c r="BB39" s="207"/>
      <c r="BC39" s="207"/>
    </row>
    <row r="40" spans="1:55">
      <c r="A40" s="132" t="str">
        <f>IF(B40="","",SUBTOTAL(3,$B$7:B40))</f>
        <v/>
      </c>
      <c r="B40" s="133" t="str">
        <f>IF(HKI!$B45="","",HKI!B45)</f>
        <v/>
      </c>
      <c r="C40" s="134" t="str">
        <f>IF(HKI!$B45="","",HKI!C45)</f>
        <v/>
      </c>
      <c r="D40" s="135" t="str">
        <f>IF(HKI!$B45="","",HKI!D45)</f>
        <v/>
      </c>
      <c r="E40" s="136" t="str">
        <f t="shared" si="0"/>
        <v/>
      </c>
      <c r="F40" s="137" t="str">
        <f>IF(HKI!J45&lt;5,"X","")</f>
        <v/>
      </c>
      <c r="G40" s="137" t="str">
        <f>IF(HKI!O45&lt;5,"X","")</f>
        <v/>
      </c>
      <c r="H40" s="137" t="str">
        <f>IF(HKI!T45&lt;5,"X","")</f>
        <v/>
      </c>
      <c r="I40" s="137" t="str">
        <f>IF(HKI!Y45&lt;5,"X","")</f>
        <v/>
      </c>
      <c r="J40" s="137" t="str">
        <f>IF(HKI!AD45&lt;5,"X","")</f>
        <v/>
      </c>
      <c r="K40" s="137" t="str">
        <f>IF(HKI!AI45&lt;5,"X","")</f>
        <v/>
      </c>
      <c r="L40" s="137" t="str">
        <f>IF(HKI!AN45&lt;5,"X","")</f>
        <v/>
      </c>
      <c r="M40" s="137" t="str">
        <f>IF(HKI!AS45&lt;5,"X","")</f>
        <v/>
      </c>
      <c r="N40" s="137" t="str">
        <f>IF(HKI!AX45&lt;5,"X","")</f>
        <v/>
      </c>
      <c r="O40" s="137" t="str">
        <f>IF(HKI!BC45&lt;5,"X","")</f>
        <v/>
      </c>
      <c r="P40" s="137" t="str">
        <f>IF(HKI!BH45&lt;5,"X","")</f>
        <v/>
      </c>
      <c r="Q40" s="137" t="str">
        <f>IF(HKI!BM45&lt;5,"X","")</f>
        <v/>
      </c>
      <c r="R40" s="137" t="str">
        <f>IF(HKI!BR45&lt;5,"X","")</f>
        <v/>
      </c>
      <c r="S40" s="137" t="str">
        <f>IF(HKI!BW45&lt;5,"X","")</f>
        <v/>
      </c>
      <c r="T40" s="137" t="str">
        <f>IF(HKI!CB45&lt;5,"X","")</f>
        <v/>
      </c>
      <c r="U40" s="137" t="str">
        <f>IF(HKI!CG45&lt;5,"X","")</f>
        <v/>
      </c>
      <c r="AV40" s="207"/>
      <c r="AW40" s="207"/>
      <c r="AX40" s="207"/>
      <c r="AY40" s="207"/>
      <c r="AZ40" s="207"/>
      <c r="BA40" s="207"/>
      <c r="BB40" s="207"/>
      <c r="BC40" s="207"/>
    </row>
    <row r="41" spans="1:55">
      <c r="A41" s="132" t="str">
        <f>IF(B41="","",SUBTOTAL(3,$B$7:B41))</f>
        <v/>
      </c>
      <c r="B41" s="133" t="str">
        <f>IF(HKI!$B50="","",HKI!B50)</f>
        <v/>
      </c>
      <c r="C41" s="134" t="str">
        <f>IF(HKI!$B50="","",HKI!C50)</f>
        <v/>
      </c>
      <c r="D41" s="135" t="str">
        <f>IF(HKI!$B50="","",HKI!D50)</f>
        <v/>
      </c>
      <c r="E41" s="136" t="str">
        <f t="shared" si="0"/>
        <v/>
      </c>
      <c r="F41" s="137" t="str">
        <f>IF(HKI!J50&lt;5,"X","")</f>
        <v/>
      </c>
      <c r="G41" s="137" t="str">
        <f>IF(HKI!O50&lt;5,"X","")</f>
        <v/>
      </c>
      <c r="H41" s="137" t="str">
        <f>IF(HKI!T50&lt;5,"X","")</f>
        <v/>
      </c>
      <c r="I41" s="137" t="str">
        <f>IF(HKI!Y50&lt;5,"X","")</f>
        <v/>
      </c>
      <c r="J41" s="137" t="str">
        <f>IF(HKI!AD50&lt;5,"X","")</f>
        <v/>
      </c>
      <c r="K41" s="137" t="str">
        <f>IF(HKI!AI50&lt;5,"X","")</f>
        <v/>
      </c>
      <c r="L41" s="137" t="str">
        <f>IF(HKI!AN50&lt;5,"X","")</f>
        <v/>
      </c>
      <c r="M41" s="137" t="str">
        <f>IF(HKI!AS50&lt;5,"X","")</f>
        <v/>
      </c>
      <c r="N41" s="137" t="str">
        <f>IF(HKI!AX50&lt;5,"X","")</f>
        <v/>
      </c>
      <c r="O41" s="137" t="str">
        <f>IF(HKI!BC50&lt;5,"X","")</f>
        <v/>
      </c>
      <c r="P41" s="137" t="str">
        <f>IF(HKI!BH50&lt;5,"X","")</f>
        <v/>
      </c>
      <c r="Q41" s="137" t="str">
        <f>IF(HKI!BM50&lt;5,"X","")</f>
        <v/>
      </c>
      <c r="R41" s="137" t="str">
        <f>IF(HKI!BR50&lt;5,"X","")</f>
        <v/>
      </c>
      <c r="S41" s="137" t="str">
        <f>IF(HKI!BW50&lt;5,"X","")</f>
        <v/>
      </c>
      <c r="T41" s="137" t="str">
        <f>IF(HKI!CB50&lt;5,"X","")</f>
        <v/>
      </c>
      <c r="U41" s="137" t="str">
        <f>IF(HKI!CG50&lt;5,"X","")</f>
        <v/>
      </c>
      <c r="AV41" s="207"/>
      <c r="AW41" s="207"/>
      <c r="AX41" s="207"/>
      <c r="AY41" s="207"/>
      <c r="AZ41" s="207"/>
      <c r="BA41" s="207"/>
      <c r="BB41" s="207"/>
      <c r="BC41" s="207"/>
    </row>
    <row r="42" spans="1:55">
      <c r="A42" s="132" t="str">
        <f>IF(B42="","",SUBTOTAL(3,$B$7:B42))</f>
        <v/>
      </c>
      <c r="B42" s="133" t="str">
        <f>IF(HKI!$B51="","",HKI!B51)</f>
        <v/>
      </c>
      <c r="C42" s="134" t="str">
        <f>IF(HKI!$B51="","",HKI!C51)</f>
        <v/>
      </c>
      <c r="D42" s="135" t="str">
        <f>IF(HKI!$B51="","",HKI!D51)</f>
        <v/>
      </c>
      <c r="E42" s="136" t="str">
        <f t="shared" si="0"/>
        <v/>
      </c>
      <c r="F42" s="137" t="str">
        <f>IF(HKI!J51&lt;5,"X","")</f>
        <v/>
      </c>
      <c r="G42" s="137" t="str">
        <f>IF(HKI!O51&lt;5,"X","")</f>
        <v/>
      </c>
      <c r="H42" s="137" t="str">
        <f>IF(HKI!T51&lt;5,"X","")</f>
        <v/>
      </c>
      <c r="I42" s="137" t="str">
        <f>IF(HKI!Y51&lt;5,"X","")</f>
        <v/>
      </c>
      <c r="J42" s="137" t="str">
        <f>IF(HKI!AD51&lt;5,"X","")</f>
        <v/>
      </c>
      <c r="K42" s="137" t="str">
        <f>IF(HKI!AI51&lt;5,"X","")</f>
        <v/>
      </c>
      <c r="L42" s="137" t="str">
        <f>IF(HKI!AN51&lt;5,"X","")</f>
        <v/>
      </c>
      <c r="M42" s="137" t="str">
        <f>IF(HKI!AS51&lt;5,"X","")</f>
        <v/>
      </c>
      <c r="N42" s="137" t="str">
        <f>IF(HKI!AX51&lt;5,"X","")</f>
        <v/>
      </c>
      <c r="O42" s="137" t="str">
        <f>IF(HKI!BC51&lt;5,"X","")</f>
        <v/>
      </c>
      <c r="P42" s="137" t="str">
        <f>IF(HKI!BH51&lt;5,"X","")</f>
        <v/>
      </c>
      <c r="Q42" s="137" t="str">
        <f>IF(HKI!BM51&lt;5,"X","")</f>
        <v/>
      </c>
      <c r="R42" s="137" t="str">
        <f>IF(HKI!BR51&lt;5,"X","")</f>
        <v/>
      </c>
      <c r="S42" s="137" t="str">
        <f>IF(HKI!BW51&lt;5,"X","")</f>
        <v/>
      </c>
      <c r="T42" s="137" t="str">
        <f>IF(HKI!CB51&lt;5,"X","")</f>
        <v/>
      </c>
      <c r="U42" s="137" t="str">
        <f>IF(HKI!CG51&lt;5,"X","")</f>
        <v/>
      </c>
      <c r="AV42" s="207"/>
      <c r="AW42" s="207"/>
      <c r="AX42" s="207"/>
      <c r="AY42" s="207"/>
      <c r="AZ42" s="207"/>
      <c r="BA42" s="207"/>
      <c r="BB42" s="207"/>
      <c r="BC42" s="207"/>
    </row>
    <row r="43" spans="1:55">
      <c r="A43" s="326" t="s">
        <v>887</v>
      </c>
      <c r="B43" s="326"/>
      <c r="C43" s="326"/>
      <c r="D43" s="326"/>
      <c r="E43" s="326"/>
      <c r="F43" s="138">
        <f t="shared" ref="F43:U43" si="1">COUNTIF(F7:F42,"X")</f>
        <v>3</v>
      </c>
      <c r="G43" s="138">
        <f t="shared" si="1"/>
        <v>9</v>
      </c>
      <c r="H43" s="138">
        <f t="shared" si="1"/>
        <v>0</v>
      </c>
      <c r="I43" s="138">
        <f t="shared" si="1"/>
        <v>4</v>
      </c>
      <c r="J43" s="138">
        <f t="shared" si="1"/>
        <v>2</v>
      </c>
      <c r="K43" s="138">
        <f t="shared" si="1"/>
        <v>0</v>
      </c>
      <c r="L43" s="138">
        <f t="shared" si="1"/>
        <v>0</v>
      </c>
      <c r="M43" s="138">
        <f t="shared" si="1"/>
        <v>0</v>
      </c>
      <c r="N43" s="138">
        <f t="shared" si="1"/>
        <v>0</v>
      </c>
      <c r="O43" s="138">
        <f t="shared" si="1"/>
        <v>0</v>
      </c>
      <c r="P43" s="138">
        <f t="shared" si="1"/>
        <v>0</v>
      </c>
      <c r="Q43" s="138">
        <f t="shared" si="1"/>
        <v>0</v>
      </c>
      <c r="R43" s="138">
        <f t="shared" si="1"/>
        <v>0</v>
      </c>
      <c r="S43" s="138">
        <f t="shared" si="1"/>
        <v>0</v>
      </c>
      <c r="T43" s="138">
        <f t="shared" si="1"/>
        <v>0</v>
      </c>
      <c r="U43" s="138">
        <f t="shared" si="1"/>
        <v>0</v>
      </c>
    </row>
  </sheetData>
  <sheetProtection password="E4CC" sheet="1" objects="1" scenarios="1" formatCells="0" formatColumns="0" formatRows="0"/>
  <mergeCells count="7">
    <mergeCell ref="A43:E43"/>
    <mergeCell ref="A1:G1"/>
    <mergeCell ref="A2:G2"/>
    <mergeCell ref="A4:T4"/>
    <mergeCell ref="F5:G5"/>
    <mergeCell ref="H5:I5"/>
    <mergeCell ref="C6:D6"/>
  </mergeCells>
  <printOptions horizontalCentered="1"/>
  <pageMargins left="0.25" right="0.25" top="0.25" bottom="0.5" header="0.25" footer="0.25"/>
  <pageSetup paperSize="9" scale="42" firstPageNumber="4294963191" orientation="portrait" horizontalDpi="1200" verticalDpi="1200"/>
  <headerFooter alignWithMargins="0"/>
</worksheet>
</file>

<file path=xl/worksheets/sheet6.xml><?xml version="1.0" encoding="utf-8"?>
<worksheet xmlns="http://schemas.openxmlformats.org/spreadsheetml/2006/main" xmlns:r="http://schemas.openxmlformats.org/officeDocument/2006/relationships">
  <sheetPr enableFormatConditionsCalculation="0">
    <tabColor indexed="10"/>
    <pageSetUpPr fitToPage="1"/>
  </sheetPr>
  <dimension ref="A1:FF65"/>
  <sheetViews>
    <sheetView tabSelected="1" topLeftCell="AW28" zoomScale="85" zoomScaleNormal="85" workbookViewId="0">
      <selection activeCell="BV61" sqref="BV61"/>
    </sheetView>
  </sheetViews>
  <sheetFormatPr defaultRowHeight="12.75"/>
  <cols>
    <col min="1" max="1" width="6" style="3" bestFit="1" customWidth="1"/>
    <col min="2" max="2" width="12.85546875" style="3" bestFit="1" customWidth="1"/>
    <col min="3" max="3" width="23.42578125" style="3" customWidth="1"/>
    <col min="4" max="4" width="9.7109375" style="3" customWidth="1"/>
    <col min="5" max="5" width="3.85546875" style="3" bestFit="1" customWidth="1"/>
    <col min="6" max="7" width="4.28515625" style="62" customWidth="1"/>
    <col min="8" max="9" width="5" style="3" customWidth="1"/>
    <col min="10" max="21" width="5" style="62" customWidth="1"/>
    <col min="22" max="87" width="5" style="3" customWidth="1"/>
    <col min="88" max="89" width="7.7109375" style="3" customWidth="1"/>
    <col min="90" max="90" width="13.140625" style="3" bestFit="1" customWidth="1"/>
    <col min="91" max="92" width="8.7109375" style="3" customWidth="1"/>
    <col min="93" max="93" width="19.140625" style="3" bestFit="1" customWidth="1"/>
    <col min="94" max="94" width="16.28515625" style="3" customWidth="1"/>
    <col min="95" max="95" width="7.7109375" style="3" hidden="1" customWidth="1"/>
    <col min="96" max="100" width="4.28515625" style="3" hidden="1" customWidth="1"/>
    <col min="101" max="102" width="5" style="3" hidden="1" customWidth="1"/>
    <col min="103" max="104" width="7.7109375" style="3" hidden="1" customWidth="1"/>
    <col min="105" max="105" width="7.140625" style="3" hidden="1" customWidth="1"/>
    <col min="106" max="111" width="4.28515625" style="3" hidden="1" customWidth="1"/>
    <col min="112" max="112" width="5.140625" style="3" hidden="1" customWidth="1"/>
    <col min="113" max="128" width="4.28515625" style="3" hidden="1" customWidth="1"/>
    <col min="129" max="129" width="6.42578125" style="3" hidden="1" customWidth="1"/>
    <col min="130" max="141" width="4.28515625" style="3" hidden="1" customWidth="1"/>
    <col min="142" max="157" width="4.28515625" style="32" hidden="1" customWidth="1"/>
    <col min="158" max="162" width="4.28515625" style="3" hidden="1" customWidth="1"/>
    <col min="163" max="176" width="4.28515625" style="3" customWidth="1"/>
    <col min="177" max="177" width="4.7109375" style="3" customWidth="1"/>
    <col min="178" max="178" width="9.140625" style="3" bestFit="1"/>
    <col min="179" max="16384" width="9.140625" style="3"/>
  </cols>
  <sheetData>
    <row r="1" spans="1:162" ht="15.75">
      <c r="A1" s="405" t="s">
        <v>875</v>
      </c>
      <c r="B1" s="405"/>
      <c r="C1" s="405"/>
      <c r="D1" s="405"/>
      <c r="E1" s="405"/>
      <c r="F1" s="405"/>
      <c r="G1" s="405"/>
      <c r="H1" s="405"/>
      <c r="I1" s="405"/>
      <c r="J1" s="405"/>
      <c r="K1" s="405"/>
      <c r="L1" s="405"/>
      <c r="M1" s="405"/>
      <c r="N1" s="405"/>
      <c r="O1" s="405"/>
      <c r="P1" s="405"/>
      <c r="Q1" s="405"/>
      <c r="R1" s="31"/>
      <c r="S1" s="31"/>
      <c r="T1" s="31"/>
      <c r="U1" s="31"/>
      <c r="V1" s="31"/>
      <c r="BF1" s="406" t="s">
        <v>888</v>
      </c>
      <c r="BG1" s="406"/>
      <c r="BH1" s="406"/>
      <c r="BI1" s="406"/>
      <c r="BJ1" s="406"/>
      <c r="BK1" s="406"/>
      <c r="BL1" s="406"/>
      <c r="BM1" s="406"/>
      <c r="BN1" s="406"/>
      <c r="BO1" s="406"/>
      <c r="BP1" s="406"/>
      <c r="BQ1" s="406"/>
      <c r="BR1" s="406"/>
      <c r="BS1" s="406"/>
      <c r="BT1" s="406"/>
      <c r="BU1" s="406"/>
      <c r="BV1" s="406"/>
      <c r="BW1" s="406"/>
      <c r="BX1" s="406"/>
      <c r="BY1" s="406"/>
      <c r="BZ1" s="406"/>
      <c r="CA1" s="406"/>
      <c r="CB1" s="406"/>
      <c r="CC1" s="406"/>
      <c r="CD1" s="406"/>
      <c r="CE1" s="406"/>
      <c r="CF1" s="406"/>
      <c r="CG1" s="406"/>
      <c r="CH1" s="406"/>
      <c r="CI1" s="406"/>
      <c r="CJ1" s="406"/>
      <c r="CK1" s="406"/>
      <c r="EB1" s="32"/>
      <c r="EC1" s="32"/>
      <c r="ED1" s="32"/>
      <c r="EE1" s="32"/>
      <c r="EF1" s="32"/>
      <c r="EG1" s="32"/>
      <c r="EH1" s="32"/>
      <c r="EI1" s="32"/>
      <c r="EJ1" s="32"/>
      <c r="EK1" s="32"/>
      <c r="EN1" s="3"/>
      <c r="EO1" s="3"/>
      <c r="EP1" s="3"/>
      <c r="EQ1" s="3"/>
      <c r="ER1" s="3"/>
      <c r="ES1" s="3"/>
      <c r="ET1" s="3"/>
      <c r="EU1" s="3"/>
      <c r="EV1" s="3"/>
      <c r="EW1" s="3"/>
      <c r="EX1" s="3"/>
      <c r="EY1" s="3"/>
      <c r="EZ1" s="3"/>
      <c r="FA1" s="3"/>
    </row>
    <row r="2" spans="1:162" ht="15.75">
      <c r="A2" s="407" t="s">
        <v>876</v>
      </c>
      <c r="B2" s="407"/>
      <c r="C2" s="407"/>
      <c r="D2" s="407"/>
      <c r="E2" s="407"/>
      <c r="F2" s="407"/>
      <c r="G2" s="407"/>
      <c r="H2" s="407"/>
      <c r="I2" s="407"/>
      <c r="J2" s="407"/>
      <c r="K2" s="407"/>
      <c r="L2" s="407"/>
      <c r="M2" s="407"/>
      <c r="N2" s="407"/>
      <c r="O2" s="407"/>
      <c r="P2" s="407"/>
      <c r="Q2" s="407"/>
      <c r="R2" s="31"/>
      <c r="S2" s="31"/>
      <c r="T2" s="31"/>
      <c r="U2" s="31"/>
      <c r="V2" s="31"/>
      <c r="BF2" s="406" t="s">
        <v>889</v>
      </c>
      <c r="BG2" s="406"/>
      <c r="BH2" s="406"/>
      <c r="BI2" s="406"/>
      <c r="BJ2" s="406"/>
      <c r="BK2" s="406"/>
      <c r="BL2" s="406"/>
      <c r="BM2" s="406"/>
      <c r="BN2" s="406"/>
      <c r="BO2" s="406"/>
      <c r="BP2" s="406"/>
      <c r="BQ2" s="406"/>
      <c r="BR2" s="406"/>
      <c r="BS2" s="406"/>
      <c r="BT2" s="406"/>
      <c r="BU2" s="406"/>
      <c r="BV2" s="406"/>
      <c r="BW2" s="406"/>
      <c r="BX2" s="406"/>
      <c r="BY2" s="406"/>
      <c r="BZ2" s="406"/>
      <c r="CA2" s="406"/>
      <c r="CB2" s="406"/>
      <c r="CC2" s="406"/>
      <c r="CD2" s="406"/>
      <c r="CE2" s="406"/>
      <c r="CF2" s="406"/>
      <c r="CG2" s="406"/>
      <c r="CH2" s="406"/>
      <c r="CI2" s="406"/>
      <c r="CJ2" s="406"/>
      <c r="CK2" s="406"/>
      <c r="EB2" s="32"/>
      <c r="EC2" s="32"/>
      <c r="ED2" s="32"/>
      <c r="EE2" s="32"/>
      <c r="EF2" s="32"/>
      <c r="EG2" s="32"/>
      <c r="EH2" s="32"/>
      <c r="EI2" s="32"/>
      <c r="EJ2" s="32"/>
      <c r="EK2" s="32"/>
      <c r="EN2" s="3"/>
      <c r="EO2" s="3"/>
      <c r="EP2" s="3"/>
      <c r="EQ2" s="3"/>
      <c r="ER2" s="3"/>
      <c r="ES2" s="3"/>
      <c r="ET2" s="3"/>
      <c r="EU2" s="3"/>
      <c r="EV2" s="3"/>
      <c r="EW2" s="3"/>
      <c r="EX2" s="3"/>
      <c r="EY2" s="3"/>
      <c r="EZ2" s="3"/>
      <c r="FA2" s="3"/>
    </row>
    <row r="3" spans="1:162" ht="15.75">
      <c r="A3" s="33"/>
      <c r="B3" s="33"/>
      <c r="C3" s="34" t="s">
        <v>877</v>
      </c>
      <c r="D3" s="328" t="str">
        <f>IF($B12="","",IF(ISNA(VLOOKUP($B12,'DS LOP HKI'!$B$2:$F$1060,5,FALSE))=TRUE,"",VLOOKUP($B12,'DS LOP HKI'!$B$2:$F$1060,5,FALSE)))</f>
        <v>13TC-Đ2</v>
      </c>
      <c r="E3" s="328"/>
      <c r="F3" s="328"/>
      <c r="G3" s="406" t="s">
        <v>890</v>
      </c>
      <c r="H3" s="406"/>
      <c r="I3" s="328">
        <f>IF(B12="",0,MAX($A$12:$A$51))</f>
        <v>29</v>
      </c>
      <c r="J3" s="328"/>
      <c r="N3" s="35"/>
      <c r="O3" s="35"/>
      <c r="P3" s="35"/>
      <c r="Q3" s="35"/>
      <c r="R3" s="35"/>
      <c r="S3" s="35"/>
      <c r="T3" s="35"/>
      <c r="U3" s="35"/>
      <c r="V3" s="35"/>
      <c r="DC3" s="33"/>
      <c r="DT3" s="33"/>
    </row>
    <row r="4" spans="1:162" ht="25.5">
      <c r="A4" s="402" t="s">
        <v>891</v>
      </c>
      <c r="B4" s="402"/>
      <c r="C4" s="402"/>
      <c r="D4" s="402"/>
      <c r="E4" s="402"/>
      <c r="F4" s="402"/>
      <c r="G4" s="402"/>
      <c r="H4" s="402"/>
      <c r="I4" s="402"/>
      <c r="J4" s="402"/>
      <c r="K4" s="402"/>
      <c r="L4" s="402"/>
      <c r="M4" s="402"/>
      <c r="N4" s="402"/>
      <c r="O4" s="402"/>
      <c r="P4" s="402"/>
      <c r="Q4" s="402"/>
      <c r="R4" s="402"/>
      <c r="S4" s="402"/>
      <c r="T4" s="402"/>
      <c r="U4" s="402"/>
      <c r="V4" s="402"/>
      <c r="W4" s="402"/>
      <c r="X4" s="402"/>
      <c r="Y4" s="402"/>
      <c r="Z4" s="402"/>
      <c r="AA4" s="402"/>
      <c r="AB4" s="402"/>
      <c r="AC4" s="402"/>
      <c r="AD4" s="402"/>
      <c r="AE4" s="402"/>
      <c r="AF4" s="402"/>
      <c r="AG4" s="402"/>
      <c r="AH4" s="402"/>
      <c r="AI4" s="402"/>
      <c r="AJ4" s="402"/>
      <c r="AK4" s="402"/>
      <c r="AL4" s="402"/>
      <c r="AM4" s="402"/>
      <c r="AN4" s="402"/>
      <c r="AO4" s="402"/>
      <c r="AP4" s="402"/>
      <c r="AQ4" s="402"/>
      <c r="AR4" s="402"/>
      <c r="AS4" s="402"/>
      <c r="AT4" s="402"/>
      <c r="AU4" s="402"/>
      <c r="AV4" s="402"/>
      <c r="AW4" s="402"/>
      <c r="AX4" s="402"/>
      <c r="AY4" s="402"/>
      <c r="AZ4" s="402"/>
      <c r="BA4" s="402"/>
      <c r="BB4" s="402"/>
      <c r="BC4" s="402"/>
      <c r="BD4" s="402"/>
      <c r="BE4" s="402"/>
      <c r="BF4" s="402"/>
      <c r="BG4" s="402"/>
      <c r="BH4" s="402"/>
      <c r="BI4" s="402"/>
      <c r="BJ4" s="402"/>
      <c r="BK4" s="402"/>
      <c r="BL4" s="402"/>
      <c r="BM4" s="402"/>
      <c r="BN4" s="402"/>
      <c r="BO4" s="402"/>
      <c r="BP4" s="402"/>
      <c r="BQ4" s="402"/>
      <c r="BR4" s="402"/>
      <c r="BS4" s="402"/>
      <c r="BT4" s="402"/>
      <c r="BU4" s="402"/>
      <c r="BV4" s="402"/>
      <c r="BW4" s="402"/>
      <c r="BX4" s="402"/>
      <c r="BY4" s="402"/>
      <c r="BZ4" s="402"/>
      <c r="CA4" s="402"/>
      <c r="CB4" s="402"/>
      <c r="CC4" s="402"/>
      <c r="CD4" s="402"/>
      <c r="CE4" s="402"/>
      <c r="CF4" s="402"/>
      <c r="CG4" s="402"/>
      <c r="CH4" s="402"/>
      <c r="CI4" s="402"/>
      <c r="CJ4" s="402"/>
      <c r="CK4" s="402"/>
      <c r="CL4" s="402"/>
      <c r="CM4" s="402"/>
      <c r="CN4" s="402"/>
      <c r="CO4" s="402"/>
      <c r="CP4" s="402"/>
      <c r="CQ4" s="402"/>
      <c r="CR4" s="402"/>
      <c r="CS4" s="402"/>
      <c r="CT4" s="402"/>
      <c r="CU4" s="402"/>
      <c r="CV4" s="402"/>
      <c r="CW4" s="402"/>
      <c r="CX4" s="402"/>
      <c r="CY4" s="402"/>
      <c r="CZ4" s="402"/>
      <c r="DA4" s="402"/>
      <c r="DB4" s="402"/>
      <c r="DC4" s="100"/>
      <c r="DT4" s="100"/>
    </row>
    <row r="5" spans="1:162" ht="16.5">
      <c r="B5" s="36"/>
      <c r="C5" s="37"/>
      <c r="D5" s="403"/>
      <c r="E5" s="403"/>
      <c r="F5" s="403"/>
      <c r="G5" s="403"/>
      <c r="H5" s="403"/>
      <c r="I5" s="403"/>
      <c r="J5" s="403"/>
      <c r="K5" s="403"/>
      <c r="L5" s="403"/>
      <c r="M5" s="38"/>
      <c r="N5" s="404"/>
      <c r="O5" s="404"/>
      <c r="P5" s="404"/>
      <c r="Q5" s="39"/>
      <c r="R5" s="39"/>
      <c r="S5" s="39"/>
      <c r="T5" s="39"/>
      <c r="U5" s="39"/>
      <c r="V5" s="40"/>
    </row>
    <row r="6" spans="1:162" ht="56.25" customHeight="1">
      <c r="A6" s="368" t="s">
        <v>892</v>
      </c>
      <c r="B6" s="399" t="s">
        <v>893</v>
      </c>
      <c r="C6" s="400"/>
      <c r="D6" s="400"/>
      <c r="E6" s="400"/>
      <c r="F6" s="400"/>
      <c r="G6" s="401"/>
      <c r="H6" s="391" t="str">
        <f>IF($B12="","",IF('LT01'!$C$6="","",'LT01'!$C$6))</f>
        <v xml:space="preserve">Anh văn chuyên ngành </v>
      </c>
      <c r="I6" s="392"/>
      <c r="J6" s="392"/>
      <c r="K6" s="392"/>
      <c r="L6" s="393"/>
      <c r="M6" s="391" t="str">
        <f>IF($B12="","",IF('LT02'!$C$6="","",'LT02'!$C$6))</f>
        <v xml:space="preserve">Cơ kỹ thuật </v>
      </c>
      <c r="N6" s="392"/>
      <c r="O6" s="392"/>
      <c r="P6" s="392"/>
      <c r="Q6" s="393"/>
      <c r="R6" s="391" t="str">
        <f>IF($B12="","",IF('LT03'!$C$6="","",'LT03'!$C$6))</f>
        <v xml:space="preserve">Trang bị điện </v>
      </c>
      <c r="S6" s="392"/>
      <c r="T6" s="392"/>
      <c r="U6" s="392"/>
      <c r="V6" s="393"/>
      <c r="W6" s="391" t="str">
        <f>IF($B12="","",IF('LT04'!$C$6="","",'LT04'!$C$6))</f>
        <v>Điều khiển lập trình (PLC)</v>
      </c>
      <c r="X6" s="392"/>
      <c r="Y6" s="392"/>
      <c r="Z6" s="392"/>
      <c r="AA6" s="393"/>
      <c r="AB6" s="391" t="str">
        <f>IF($B12="","",IF('LT05'!$C$6="","",'LT05'!$C$6))</f>
        <v>Điều khiển điện - khí nén</v>
      </c>
      <c r="AC6" s="392"/>
      <c r="AD6" s="392"/>
      <c r="AE6" s="392"/>
      <c r="AF6" s="393"/>
      <c r="AG6" s="391" t="str">
        <f>IF($B12="","",IF('LT06'!$C$6="","",'LT06'!$C$6))</f>
        <v/>
      </c>
      <c r="AH6" s="392"/>
      <c r="AI6" s="392"/>
      <c r="AJ6" s="392"/>
      <c r="AK6" s="393"/>
      <c r="AL6" s="391" t="str">
        <f>IF($B12="","",IF('LT07'!$C$6="","",'LT07'!$C$6))</f>
        <v/>
      </c>
      <c r="AM6" s="392"/>
      <c r="AN6" s="392"/>
      <c r="AO6" s="392"/>
      <c r="AP6" s="393"/>
      <c r="AQ6" s="391" t="str">
        <f>IF($B12="","",IF('LT08'!$C$6="","",'LT08'!$C$6))</f>
        <v/>
      </c>
      <c r="AR6" s="392"/>
      <c r="AS6" s="392"/>
      <c r="AT6" s="392"/>
      <c r="AU6" s="393"/>
      <c r="AV6" s="391" t="str">
        <f>IF($B12="","",IF('LT09'!$C$6="","",'LT09'!$C$6))</f>
        <v/>
      </c>
      <c r="AW6" s="392"/>
      <c r="AX6" s="392"/>
      <c r="AY6" s="392"/>
      <c r="AZ6" s="393"/>
      <c r="BA6" s="391" t="str">
        <f>IF($B12="","",IF('DO AN'!$C$6="","",'DO AN'!$C$6))</f>
        <v/>
      </c>
      <c r="BB6" s="392"/>
      <c r="BC6" s="392"/>
      <c r="BD6" s="392"/>
      <c r="BE6" s="393"/>
      <c r="BF6" s="391" t="str">
        <f>IF($B12="","",IF('TH01'!$C$6="","",'TH01'!$C$6))</f>
        <v xml:space="preserve">Thực tập Sửa chữa máy điện </v>
      </c>
      <c r="BG6" s="392"/>
      <c r="BH6" s="392"/>
      <c r="BI6" s="392"/>
      <c r="BJ6" s="393"/>
      <c r="BK6" s="391" t="str">
        <f>IF($B12="","",IF('TH02'!$C$6="","",'TH02'!$C$6))</f>
        <v xml:space="preserve">Thực tập Sửa chữa điện </v>
      </c>
      <c r="BL6" s="392"/>
      <c r="BM6" s="392"/>
      <c r="BN6" s="392"/>
      <c r="BO6" s="393"/>
      <c r="BP6" s="391" t="str">
        <f>IF($B12="","",IF('TH03'!$C$6="","",'TH03'!$C$6))</f>
        <v>Thực tập Trang bị điện-Điện tử CB</v>
      </c>
      <c r="BQ6" s="392"/>
      <c r="BR6" s="392"/>
      <c r="BS6" s="392"/>
      <c r="BT6" s="393"/>
      <c r="BU6" s="391" t="str">
        <f>IF($B12="","",IF('TH04'!$C$6="","",'TH04'!$C$6))</f>
        <v/>
      </c>
      <c r="BV6" s="392"/>
      <c r="BW6" s="392"/>
      <c r="BX6" s="392"/>
      <c r="BY6" s="393"/>
      <c r="BZ6" s="391" t="str">
        <f>IF($B12="","",IF('TH05'!$C$6="","",'TH05'!$C$6))</f>
        <v/>
      </c>
      <c r="CA6" s="392"/>
      <c r="CB6" s="392"/>
      <c r="CC6" s="392"/>
      <c r="CD6" s="393"/>
      <c r="CE6" s="391" t="str">
        <f>IF($B12="","",IF('TH06'!$C$6="","",'TH06'!$C$6))</f>
        <v/>
      </c>
      <c r="CF6" s="392"/>
      <c r="CG6" s="392"/>
      <c r="CH6" s="392"/>
      <c r="CI6" s="393"/>
      <c r="CJ6" s="397" t="s">
        <v>894</v>
      </c>
      <c r="CK6" s="398"/>
      <c r="CL6" s="348" t="s">
        <v>895</v>
      </c>
      <c r="CM6" s="339" t="s">
        <v>896</v>
      </c>
      <c r="CN6" s="340"/>
      <c r="CO6" s="354" t="s">
        <v>897</v>
      </c>
      <c r="CP6" s="354" t="s">
        <v>898</v>
      </c>
      <c r="CQ6" s="101"/>
      <c r="DH6" s="101"/>
      <c r="DZ6" s="32"/>
      <c r="EA6" s="32"/>
      <c r="EB6" s="32"/>
      <c r="EC6" s="32"/>
      <c r="ED6" s="32"/>
      <c r="EE6" s="32"/>
      <c r="EF6" s="32"/>
      <c r="EG6" s="32"/>
      <c r="EH6" s="32"/>
      <c r="EI6" s="32"/>
      <c r="EJ6" s="32"/>
      <c r="EK6" s="32"/>
      <c r="EP6" s="3"/>
      <c r="EQ6" s="3"/>
      <c r="ER6" s="3"/>
      <c r="ES6" s="3"/>
      <c r="ET6" s="3"/>
      <c r="EU6" s="3"/>
      <c r="EV6" s="3"/>
      <c r="EW6" s="3"/>
      <c r="EX6" s="3"/>
      <c r="EY6" s="3"/>
      <c r="EZ6" s="3"/>
      <c r="FA6" s="3"/>
    </row>
    <row r="7" spans="1:162" ht="15.75">
      <c r="A7" s="369"/>
      <c r="B7" s="399" t="s">
        <v>899</v>
      </c>
      <c r="C7" s="400"/>
      <c r="D7" s="400"/>
      <c r="E7" s="400"/>
      <c r="F7" s="400"/>
      <c r="G7" s="401"/>
      <c r="H7" s="391">
        <f>IF($B12="","",IF('LT01'!$J$6="","",'LT01'!$J$6))</f>
        <v>2</v>
      </c>
      <c r="I7" s="392"/>
      <c r="J7" s="392"/>
      <c r="K7" s="392"/>
      <c r="L7" s="393"/>
      <c r="M7" s="391">
        <f>IF($B12="","",IF('LT02'!$J$6="","",'LT02'!$J$6))</f>
        <v>2</v>
      </c>
      <c r="N7" s="392"/>
      <c r="O7" s="392"/>
      <c r="P7" s="392"/>
      <c r="Q7" s="393"/>
      <c r="R7" s="391">
        <f>IF($B12="","",IF('LT03'!$J$6="","",'LT03'!$J$6))</f>
        <v>4</v>
      </c>
      <c r="S7" s="392"/>
      <c r="T7" s="392"/>
      <c r="U7" s="392"/>
      <c r="V7" s="393"/>
      <c r="W7" s="391">
        <f>IF($B12="","",IF('LT04'!$J$6="","",'LT04'!$J$6))</f>
        <v>3</v>
      </c>
      <c r="X7" s="392"/>
      <c r="Y7" s="392"/>
      <c r="Z7" s="392"/>
      <c r="AA7" s="393"/>
      <c r="AB7" s="391">
        <f>IF($B12="","",IF('LT05'!$J$6="","",'LT05'!$J$6))</f>
        <v>2</v>
      </c>
      <c r="AC7" s="392"/>
      <c r="AD7" s="392"/>
      <c r="AE7" s="392"/>
      <c r="AF7" s="393"/>
      <c r="AG7" s="391" t="str">
        <f>IF($B12="","",IF('LT06'!$J$6="","",'LT06'!$J$6))</f>
        <v/>
      </c>
      <c r="AH7" s="392"/>
      <c r="AI7" s="392"/>
      <c r="AJ7" s="392"/>
      <c r="AK7" s="393"/>
      <c r="AL7" s="391" t="str">
        <f>IF($B12="","",IF('LT07'!$J$6="","",'LT07'!$J$6))</f>
        <v/>
      </c>
      <c r="AM7" s="392"/>
      <c r="AN7" s="392"/>
      <c r="AO7" s="392"/>
      <c r="AP7" s="393"/>
      <c r="AQ7" s="391" t="str">
        <f>IF($B12="","",IF('LT08'!$J$6="","",'LT08'!$J$6))</f>
        <v/>
      </c>
      <c r="AR7" s="392"/>
      <c r="AS7" s="392"/>
      <c r="AT7" s="392"/>
      <c r="AU7" s="393"/>
      <c r="AV7" s="391" t="str">
        <f>IF($B12="","",IF('LT09'!$J$6="","",'LT09'!$J$6))</f>
        <v/>
      </c>
      <c r="AW7" s="392"/>
      <c r="AX7" s="392"/>
      <c r="AY7" s="392"/>
      <c r="AZ7" s="393"/>
      <c r="BA7" s="391" t="str">
        <f>IF($B12="","",IF('DO AN'!$J$6="","",'DO AN'!$J$6))</f>
        <v/>
      </c>
      <c r="BB7" s="392"/>
      <c r="BC7" s="392"/>
      <c r="BD7" s="392"/>
      <c r="BE7" s="393"/>
      <c r="BF7" s="391">
        <f>IF($B12="","",IF('TH01'!$J$6="","",'TH01'!$J$6))</f>
        <v>4</v>
      </c>
      <c r="BG7" s="392"/>
      <c r="BH7" s="392"/>
      <c r="BI7" s="392"/>
      <c r="BJ7" s="393"/>
      <c r="BK7" s="391">
        <f>IF($B12="","",IF('TH02'!$J$6="","",'TH02'!$J$6))</f>
        <v>4</v>
      </c>
      <c r="BL7" s="392"/>
      <c r="BM7" s="392"/>
      <c r="BN7" s="392"/>
      <c r="BO7" s="393"/>
      <c r="BP7" s="391">
        <f>IF($B12="","",IF('TH03'!$J$6="","",'TH03'!$J$6))</f>
        <v>3</v>
      </c>
      <c r="BQ7" s="392"/>
      <c r="BR7" s="392"/>
      <c r="BS7" s="392"/>
      <c r="BT7" s="393"/>
      <c r="BU7" s="391" t="str">
        <f>IF($B12="","",IF('TH04'!$J$6="","",'TH04'!$J$6))</f>
        <v/>
      </c>
      <c r="BV7" s="392"/>
      <c r="BW7" s="392"/>
      <c r="BX7" s="392"/>
      <c r="BY7" s="393"/>
      <c r="BZ7" s="391" t="str">
        <f>IF($B12="","",IF('TH05'!$J$6="","",'TH05'!$J$6))</f>
        <v/>
      </c>
      <c r="CA7" s="392"/>
      <c r="CB7" s="392"/>
      <c r="CC7" s="392"/>
      <c r="CD7" s="393"/>
      <c r="CE7" s="394" t="str">
        <f>IF($B12="","",IF('TH06'!$J$6="","",'TH06'!$J$6))</f>
        <v/>
      </c>
      <c r="CF7" s="395"/>
      <c r="CG7" s="395"/>
      <c r="CH7" s="395"/>
      <c r="CI7" s="396"/>
      <c r="CJ7" s="387">
        <f>SUM(H7:CI7)</f>
        <v>24</v>
      </c>
      <c r="CK7" s="388"/>
      <c r="CL7" s="349"/>
      <c r="CM7" s="341"/>
      <c r="CN7" s="342"/>
      <c r="CO7" s="355"/>
      <c r="CP7" s="355"/>
      <c r="CQ7" s="333" t="s">
        <v>900</v>
      </c>
      <c r="CR7" s="14">
        <f>$H$7</f>
        <v>2</v>
      </c>
      <c r="CS7" s="15">
        <f>$M$7</f>
        <v>2</v>
      </c>
      <c r="CT7" s="15">
        <f>$R$7</f>
        <v>4</v>
      </c>
      <c r="CU7" s="15">
        <f>$W$7</f>
        <v>3</v>
      </c>
      <c r="CV7" s="15">
        <f>$AB$7</f>
        <v>2</v>
      </c>
      <c r="CW7" s="15" t="str">
        <f>$AG$7</f>
        <v/>
      </c>
      <c r="CX7" s="15" t="str">
        <f>$AL$7</f>
        <v/>
      </c>
      <c r="CY7" s="15" t="str">
        <f>$AQ$7</f>
        <v/>
      </c>
      <c r="CZ7" s="15" t="str">
        <f>$AV$7</f>
        <v/>
      </c>
      <c r="DA7" s="15" t="str">
        <f>$BA$7</f>
        <v/>
      </c>
      <c r="DB7" s="15">
        <f>$BF$7</f>
        <v>4</v>
      </c>
      <c r="DC7" s="15">
        <f>$BK$7</f>
        <v>4</v>
      </c>
      <c r="DD7" s="15">
        <f>$BP$7</f>
        <v>3</v>
      </c>
      <c r="DE7" s="15" t="str">
        <f>$BU$7</f>
        <v/>
      </c>
      <c r="DF7" s="15" t="str">
        <f>$BZ$7</f>
        <v/>
      </c>
      <c r="DG7" s="97" t="str">
        <f>$CE$7</f>
        <v/>
      </c>
      <c r="DH7" s="336" t="s">
        <v>901</v>
      </c>
      <c r="DI7" s="14">
        <f>$H$7</f>
        <v>2</v>
      </c>
      <c r="DJ7" s="15">
        <f>$M$7</f>
        <v>2</v>
      </c>
      <c r="DK7" s="15">
        <f>$R$7</f>
        <v>4</v>
      </c>
      <c r="DL7" s="15">
        <f>$W$7</f>
        <v>3</v>
      </c>
      <c r="DM7" s="15">
        <f>$AB$7</f>
        <v>2</v>
      </c>
      <c r="DN7" s="15" t="str">
        <f>$AG$7</f>
        <v/>
      </c>
      <c r="DO7" s="15" t="str">
        <f>$AL$7</f>
        <v/>
      </c>
      <c r="DP7" s="15" t="str">
        <f>$AQ$7</f>
        <v/>
      </c>
      <c r="DQ7" s="15" t="str">
        <f>$AV$7</f>
        <v/>
      </c>
      <c r="DR7" s="15" t="str">
        <f>$BA$7</f>
        <v/>
      </c>
      <c r="DS7" s="15">
        <f>$BF$7</f>
        <v>4</v>
      </c>
      <c r="DT7" s="15">
        <f>$BK$7</f>
        <v>4</v>
      </c>
      <c r="DU7" s="15">
        <f>$BP$7</f>
        <v>3</v>
      </c>
      <c r="DV7" s="15" t="str">
        <f>$BU$7</f>
        <v/>
      </c>
      <c r="DW7" s="15" t="str">
        <f>$BZ$7</f>
        <v/>
      </c>
      <c r="DX7" s="15" t="str">
        <f>$CE$7</f>
        <v/>
      </c>
      <c r="DY7" s="112">
        <f>SUM(DI7:DX7)</f>
        <v>24</v>
      </c>
      <c r="DZ7" s="193"/>
      <c r="EA7" s="41"/>
      <c r="EB7" s="41"/>
      <c r="EC7" s="41"/>
      <c r="ED7" s="41"/>
      <c r="EE7" s="41"/>
      <c r="EF7" s="41"/>
      <c r="EG7" s="41"/>
      <c r="EH7" s="41"/>
      <c r="EI7" s="41"/>
      <c r="EJ7" s="41"/>
      <c r="EK7" s="41"/>
      <c r="EL7" s="41"/>
      <c r="EM7" s="41"/>
      <c r="EN7" s="41"/>
      <c r="EO7" s="223"/>
      <c r="EP7" s="14">
        <f>$H$7</f>
        <v>2</v>
      </c>
      <c r="EQ7" s="15">
        <f>$M$7</f>
        <v>2</v>
      </c>
      <c r="ER7" s="15">
        <f>$R$7</f>
        <v>4</v>
      </c>
      <c r="ES7" s="15">
        <f>$W$7</f>
        <v>3</v>
      </c>
      <c r="ET7" s="15">
        <f>$AB$7</f>
        <v>2</v>
      </c>
      <c r="EU7" s="15" t="str">
        <f>$AG$7</f>
        <v/>
      </c>
      <c r="EV7" s="15" t="str">
        <f>$AL$7</f>
        <v/>
      </c>
      <c r="EW7" s="15" t="str">
        <f>$AQ$7</f>
        <v/>
      </c>
      <c r="EX7" s="15" t="str">
        <f>$AV$7</f>
        <v/>
      </c>
      <c r="EY7" s="15" t="str">
        <f>$BA$7</f>
        <v/>
      </c>
      <c r="EZ7" s="15">
        <f>$BF$7</f>
        <v>4</v>
      </c>
      <c r="FA7" s="15">
        <f>$BK$7</f>
        <v>4</v>
      </c>
      <c r="FB7" s="15">
        <f>$BP$7</f>
        <v>3</v>
      </c>
      <c r="FC7" s="15" t="str">
        <f>$BU$7</f>
        <v/>
      </c>
      <c r="FD7" s="15" t="str">
        <f>$BZ$7</f>
        <v/>
      </c>
      <c r="FE7" s="15" t="str">
        <f>$CE$7</f>
        <v/>
      </c>
      <c r="FF7" s="87"/>
    </row>
    <row r="8" spans="1:162" ht="84" customHeight="1">
      <c r="A8" s="369"/>
      <c r="B8" s="371" t="s">
        <v>24</v>
      </c>
      <c r="C8" s="339" t="s">
        <v>902</v>
      </c>
      <c r="D8" s="343"/>
      <c r="E8" s="373" t="s">
        <v>903</v>
      </c>
      <c r="F8" s="389" t="s">
        <v>904</v>
      </c>
      <c r="G8" s="390"/>
      <c r="H8" s="367" t="s">
        <v>905</v>
      </c>
      <c r="I8" s="366" t="s">
        <v>906</v>
      </c>
      <c r="J8" s="366" t="s">
        <v>907</v>
      </c>
      <c r="K8" s="366" t="s">
        <v>908</v>
      </c>
      <c r="L8" s="365" t="s">
        <v>909</v>
      </c>
      <c r="M8" s="367" t="s">
        <v>905</v>
      </c>
      <c r="N8" s="366" t="s">
        <v>906</v>
      </c>
      <c r="O8" s="366" t="s">
        <v>907</v>
      </c>
      <c r="P8" s="366" t="s">
        <v>908</v>
      </c>
      <c r="Q8" s="365" t="s">
        <v>909</v>
      </c>
      <c r="R8" s="357" t="s">
        <v>905</v>
      </c>
      <c r="S8" s="359" t="s">
        <v>906</v>
      </c>
      <c r="T8" s="359" t="s">
        <v>907</v>
      </c>
      <c r="U8" s="359" t="s">
        <v>908</v>
      </c>
      <c r="V8" s="361" t="s">
        <v>909</v>
      </c>
      <c r="W8" s="357" t="s">
        <v>905</v>
      </c>
      <c r="X8" s="359" t="s">
        <v>906</v>
      </c>
      <c r="Y8" s="359" t="s">
        <v>907</v>
      </c>
      <c r="Z8" s="359" t="s">
        <v>908</v>
      </c>
      <c r="AA8" s="361" t="s">
        <v>909</v>
      </c>
      <c r="AB8" s="357" t="s">
        <v>905</v>
      </c>
      <c r="AC8" s="359" t="s">
        <v>906</v>
      </c>
      <c r="AD8" s="359" t="s">
        <v>907</v>
      </c>
      <c r="AE8" s="359" t="s">
        <v>908</v>
      </c>
      <c r="AF8" s="361" t="s">
        <v>909</v>
      </c>
      <c r="AG8" s="357" t="s">
        <v>905</v>
      </c>
      <c r="AH8" s="359" t="s">
        <v>906</v>
      </c>
      <c r="AI8" s="359" t="s">
        <v>907</v>
      </c>
      <c r="AJ8" s="359" t="s">
        <v>908</v>
      </c>
      <c r="AK8" s="361" t="s">
        <v>909</v>
      </c>
      <c r="AL8" s="357" t="s">
        <v>905</v>
      </c>
      <c r="AM8" s="359" t="s">
        <v>906</v>
      </c>
      <c r="AN8" s="359" t="s">
        <v>907</v>
      </c>
      <c r="AO8" s="359" t="s">
        <v>908</v>
      </c>
      <c r="AP8" s="361" t="s">
        <v>909</v>
      </c>
      <c r="AQ8" s="357" t="s">
        <v>905</v>
      </c>
      <c r="AR8" s="359" t="s">
        <v>906</v>
      </c>
      <c r="AS8" s="359" t="s">
        <v>907</v>
      </c>
      <c r="AT8" s="359" t="s">
        <v>908</v>
      </c>
      <c r="AU8" s="361" t="s">
        <v>909</v>
      </c>
      <c r="AV8" s="357" t="s">
        <v>905</v>
      </c>
      <c r="AW8" s="359" t="s">
        <v>906</v>
      </c>
      <c r="AX8" s="359" t="s">
        <v>907</v>
      </c>
      <c r="AY8" s="359" t="s">
        <v>908</v>
      </c>
      <c r="AZ8" s="361" t="s">
        <v>909</v>
      </c>
      <c r="BA8" s="357" t="s">
        <v>905</v>
      </c>
      <c r="BB8" s="359" t="s">
        <v>906</v>
      </c>
      <c r="BC8" s="359" t="s">
        <v>907</v>
      </c>
      <c r="BD8" s="359" t="s">
        <v>908</v>
      </c>
      <c r="BE8" s="361" t="s">
        <v>909</v>
      </c>
      <c r="BF8" s="357" t="s">
        <v>905</v>
      </c>
      <c r="BG8" s="359" t="s">
        <v>906</v>
      </c>
      <c r="BH8" s="359" t="s">
        <v>907</v>
      </c>
      <c r="BI8" s="359" t="s">
        <v>908</v>
      </c>
      <c r="BJ8" s="361" t="s">
        <v>909</v>
      </c>
      <c r="BK8" s="357" t="s">
        <v>905</v>
      </c>
      <c r="BL8" s="359" t="s">
        <v>906</v>
      </c>
      <c r="BM8" s="359" t="s">
        <v>907</v>
      </c>
      <c r="BN8" s="359" t="s">
        <v>908</v>
      </c>
      <c r="BO8" s="361" t="s">
        <v>909</v>
      </c>
      <c r="BP8" s="357" t="s">
        <v>905</v>
      </c>
      <c r="BQ8" s="359" t="s">
        <v>906</v>
      </c>
      <c r="BR8" s="359" t="s">
        <v>907</v>
      </c>
      <c r="BS8" s="359" t="s">
        <v>908</v>
      </c>
      <c r="BT8" s="361" t="s">
        <v>909</v>
      </c>
      <c r="BU8" s="357" t="s">
        <v>905</v>
      </c>
      <c r="BV8" s="359" t="s">
        <v>906</v>
      </c>
      <c r="BW8" s="359" t="s">
        <v>907</v>
      </c>
      <c r="BX8" s="359" t="s">
        <v>908</v>
      </c>
      <c r="BY8" s="361" t="s">
        <v>909</v>
      </c>
      <c r="BZ8" s="357" t="s">
        <v>905</v>
      </c>
      <c r="CA8" s="359" t="s">
        <v>906</v>
      </c>
      <c r="CB8" s="359" t="s">
        <v>907</v>
      </c>
      <c r="CC8" s="359" t="s">
        <v>908</v>
      </c>
      <c r="CD8" s="361" t="s">
        <v>909</v>
      </c>
      <c r="CE8" s="357" t="s">
        <v>905</v>
      </c>
      <c r="CF8" s="359" t="s">
        <v>906</v>
      </c>
      <c r="CG8" s="359" t="s">
        <v>907</v>
      </c>
      <c r="CH8" s="359" t="s">
        <v>908</v>
      </c>
      <c r="CI8" s="361" t="s">
        <v>909</v>
      </c>
      <c r="CJ8" s="363" t="s">
        <v>910</v>
      </c>
      <c r="CK8" s="346" t="s">
        <v>911</v>
      </c>
      <c r="CL8" s="350"/>
      <c r="CM8" s="352" t="s">
        <v>910</v>
      </c>
      <c r="CN8" s="352" t="s">
        <v>911</v>
      </c>
      <c r="CO8" s="355"/>
      <c r="CP8" s="355"/>
      <c r="CQ8" s="334"/>
      <c r="CR8" s="95" t="str">
        <f>$H$6</f>
        <v xml:space="preserve">Anh văn chuyên ngành </v>
      </c>
      <c r="CS8" s="96" t="str">
        <f>$M$6</f>
        <v xml:space="preserve">Cơ kỹ thuật </v>
      </c>
      <c r="CT8" s="96" t="str">
        <f>$R$6</f>
        <v xml:space="preserve">Trang bị điện </v>
      </c>
      <c r="CU8" s="96" t="str">
        <f>$W$6</f>
        <v>Điều khiển lập trình (PLC)</v>
      </c>
      <c r="CV8" s="96" t="str">
        <f>$AB$6</f>
        <v>Điều khiển điện - khí nén</v>
      </c>
      <c r="CW8" s="96" t="str">
        <f>$AG$6</f>
        <v/>
      </c>
      <c r="CX8" s="96" t="str">
        <f>$AL$6</f>
        <v/>
      </c>
      <c r="CY8" s="96" t="str">
        <f>$AQ$6</f>
        <v/>
      </c>
      <c r="CZ8" s="96" t="str">
        <f>$AV$6</f>
        <v/>
      </c>
      <c r="DA8" s="96" t="str">
        <f>$BA$6</f>
        <v/>
      </c>
      <c r="DB8" s="96" t="str">
        <f>$BF$6</f>
        <v xml:space="preserve">Thực tập Sửa chữa máy điện </v>
      </c>
      <c r="DC8" s="96" t="str">
        <f>$BK$6</f>
        <v xml:space="preserve">Thực tập Sửa chữa điện </v>
      </c>
      <c r="DD8" s="96" t="str">
        <f>$BP$6</f>
        <v>Thực tập Trang bị điện-Điện tử CB</v>
      </c>
      <c r="DE8" s="96" t="str">
        <f>$BU$6</f>
        <v/>
      </c>
      <c r="DF8" s="96" t="str">
        <f>$BZ$6</f>
        <v/>
      </c>
      <c r="DG8" s="98" t="str">
        <f>$CE$6</f>
        <v/>
      </c>
      <c r="DH8" s="337"/>
      <c r="DI8" s="91" t="str">
        <f>H6</f>
        <v xml:space="preserve">Anh văn chuyên ngành </v>
      </c>
      <c r="DJ8" s="88" t="str">
        <f>M6</f>
        <v xml:space="preserve">Cơ kỹ thuật </v>
      </c>
      <c r="DK8" s="88" t="str">
        <f>R6</f>
        <v xml:space="preserve">Trang bị điện </v>
      </c>
      <c r="DL8" s="88" t="str">
        <f>W6</f>
        <v>Điều khiển lập trình (PLC)</v>
      </c>
      <c r="DM8" s="88" t="str">
        <f>AB6</f>
        <v>Điều khiển điện - khí nén</v>
      </c>
      <c r="DN8" s="88" t="str">
        <f>AG6</f>
        <v/>
      </c>
      <c r="DO8" s="88" t="str">
        <f>AL6</f>
        <v/>
      </c>
      <c r="DP8" s="88" t="str">
        <f>AQ6</f>
        <v/>
      </c>
      <c r="DQ8" s="88" t="str">
        <f>AV6</f>
        <v/>
      </c>
      <c r="DR8" s="88" t="str">
        <f>$BA$6</f>
        <v/>
      </c>
      <c r="DS8" s="88" t="str">
        <f>BF6</f>
        <v xml:space="preserve">Thực tập Sửa chữa máy điện </v>
      </c>
      <c r="DT8" s="88" t="str">
        <f>BK6</f>
        <v xml:space="preserve">Thực tập Sửa chữa điện </v>
      </c>
      <c r="DU8" s="88" t="str">
        <f>BP6</f>
        <v>Thực tập Trang bị điện-Điện tử CB</v>
      </c>
      <c r="DV8" s="88" t="str">
        <f>BU6</f>
        <v/>
      </c>
      <c r="DW8" s="88" t="str">
        <f>BZ6</f>
        <v/>
      </c>
      <c r="DX8" s="88" t="str">
        <f>CE6</f>
        <v/>
      </c>
      <c r="DY8" s="92"/>
      <c r="DZ8" s="194" t="str">
        <f>H6</f>
        <v xml:space="preserve">Anh văn chuyên ngành </v>
      </c>
      <c r="EA8" s="16" t="str">
        <f>M6</f>
        <v xml:space="preserve">Cơ kỹ thuật </v>
      </c>
      <c r="EB8" s="16" t="str">
        <f>R6</f>
        <v xml:space="preserve">Trang bị điện </v>
      </c>
      <c r="EC8" s="16" t="str">
        <f>W6</f>
        <v>Điều khiển lập trình (PLC)</v>
      </c>
      <c r="ED8" s="16" t="str">
        <f>AB6</f>
        <v>Điều khiển điện - khí nén</v>
      </c>
      <c r="EE8" s="16" t="str">
        <f>AG6</f>
        <v/>
      </c>
      <c r="EF8" s="16" t="str">
        <f>AL6</f>
        <v/>
      </c>
      <c r="EG8" s="16" t="str">
        <f>AQ6</f>
        <v/>
      </c>
      <c r="EH8" s="16" t="str">
        <f>AV6</f>
        <v/>
      </c>
      <c r="EI8" s="16" t="str">
        <f>$BA$6</f>
        <v/>
      </c>
      <c r="EJ8" s="16" t="str">
        <f>BF6</f>
        <v xml:space="preserve">Thực tập Sửa chữa máy điện </v>
      </c>
      <c r="EK8" s="16" t="str">
        <f>BK6</f>
        <v xml:space="preserve">Thực tập Sửa chữa điện </v>
      </c>
      <c r="EL8" s="16" t="str">
        <f>BP6</f>
        <v>Thực tập Trang bị điện-Điện tử CB</v>
      </c>
      <c r="EM8" s="16" t="str">
        <f>BU6</f>
        <v/>
      </c>
      <c r="EN8" s="16" t="str">
        <f>BZ6</f>
        <v/>
      </c>
      <c r="EO8" s="224" t="str">
        <f>CE6</f>
        <v/>
      </c>
      <c r="EP8" s="91" t="str">
        <f>H6</f>
        <v xml:space="preserve">Anh văn chuyên ngành </v>
      </c>
      <c r="EQ8" s="88" t="str">
        <f>M6</f>
        <v xml:space="preserve">Cơ kỹ thuật </v>
      </c>
      <c r="ER8" s="88" t="str">
        <f>R6</f>
        <v xml:space="preserve">Trang bị điện </v>
      </c>
      <c r="ES8" s="88" t="str">
        <f>W6</f>
        <v>Điều khiển lập trình (PLC)</v>
      </c>
      <c r="ET8" s="88" t="str">
        <f>AB6</f>
        <v>Điều khiển điện - khí nén</v>
      </c>
      <c r="EU8" s="88" t="str">
        <f>AG6</f>
        <v/>
      </c>
      <c r="EV8" s="88" t="str">
        <f>AL6</f>
        <v/>
      </c>
      <c r="EW8" s="88" t="str">
        <f>AQ6</f>
        <v/>
      </c>
      <c r="EX8" s="88" t="str">
        <f>AV6</f>
        <v/>
      </c>
      <c r="EY8" s="88" t="str">
        <f>$BA$6</f>
        <v/>
      </c>
      <c r="EZ8" s="88" t="str">
        <f>BF6</f>
        <v xml:space="preserve">Thực tập Sửa chữa máy điện </v>
      </c>
      <c r="FA8" s="88" t="str">
        <f>BK6</f>
        <v xml:space="preserve">Thực tập Sửa chữa điện </v>
      </c>
      <c r="FB8" s="88" t="str">
        <f>BP6</f>
        <v>Thực tập Trang bị điện-Điện tử CB</v>
      </c>
      <c r="FC8" s="88" t="str">
        <f>BU6</f>
        <v/>
      </c>
      <c r="FD8" s="88" t="str">
        <f>BZ6</f>
        <v/>
      </c>
      <c r="FE8" s="88" t="str">
        <f>CE6</f>
        <v/>
      </c>
      <c r="FF8" s="89"/>
    </row>
    <row r="9" spans="1:162" ht="15.75">
      <c r="A9" s="370"/>
      <c r="B9" s="372"/>
      <c r="C9" s="344"/>
      <c r="D9" s="345"/>
      <c r="E9" s="374"/>
      <c r="F9" s="73" t="s">
        <v>912</v>
      </c>
      <c r="G9" s="74" t="s">
        <v>913</v>
      </c>
      <c r="H9" s="358"/>
      <c r="I9" s="360"/>
      <c r="J9" s="360"/>
      <c r="K9" s="360"/>
      <c r="L9" s="362"/>
      <c r="M9" s="358"/>
      <c r="N9" s="360"/>
      <c r="O9" s="360"/>
      <c r="P9" s="360"/>
      <c r="Q9" s="362"/>
      <c r="R9" s="358"/>
      <c r="S9" s="360"/>
      <c r="T9" s="360"/>
      <c r="U9" s="360"/>
      <c r="V9" s="362"/>
      <c r="W9" s="358"/>
      <c r="X9" s="360"/>
      <c r="Y9" s="360"/>
      <c r="Z9" s="360"/>
      <c r="AA9" s="362"/>
      <c r="AB9" s="358"/>
      <c r="AC9" s="360"/>
      <c r="AD9" s="360"/>
      <c r="AE9" s="360"/>
      <c r="AF9" s="362"/>
      <c r="AG9" s="358"/>
      <c r="AH9" s="360"/>
      <c r="AI9" s="360"/>
      <c r="AJ9" s="360"/>
      <c r="AK9" s="362"/>
      <c r="AL9" s="358"/>
      <c r="AM9" s="360"/>
      <c r="AN9" s="360"/>
      <c r="AO9" s="360"/>
      <c r="AP9" s="362"/>
      <c r="AQ9" s="358"/>
      <c r="AR9" s="360"/>
      <c r="AS9" s="360"/>
      <c r="AT9" s="360"/>
      <c r="AU9" s="362"/>
      <c r="AV9" s="358"/>
      <c r="AW9" s="360"/>
      <c r="AX9" s="360"/>
      <c r="AY9" s="360"/>
      <c r="AZ9" s="362"/>
      <c r="BA9" s="358"/>
      <c r="BB9" s="360"/>
      <c r="BC9" s="360"/>
      <c r="BD9" s="360"/>
      <c r="BE9" s="362"/>
      <c r="BF9" s="358"/>
      <c r="BG9" s="360"/>
      <c r="BH9" s="360"/>
      <c r="BI9" s="360"/>
      <c r="BJ9" s="362"/>
      <c r="BK9" s="358"/>
      <c r="BL9" s="360"/>
      <c r="BM9" s="360"/>
      <c r="BN9" s="360"/>
      <c r="BO9" s="362"/>
      <c r="BP9" s="358"/>
      <c r="BQ9" s="360"/>
      <c r="BR9" s="360"/>
      <c r="BS9" s="360"/>
      <c r="BT9" s="362"/>
      <c r="BU9" s="358"/>
      <c r="BV9" s="360"/>
      <c r="BW9" s="360"/>
      <c r="BX9" s="360"/>
      <c r="BY9" s="362"/>
      <c r="BZ9" s="358"/>
      <c r="CA9" s="360"/>
      <c r="CB9" s="360"/>
      <c r="CC9" s="360"/>
      <c r="CD9" s="362"/>
      <c r="CE9" s="358"/>
      <c r="CF9" s="360"/>
      <c r="CG9" s="360"/>
      <c r="CH9" s="360"/>
      <c r="CI9" s="362"/>
      <c r="CJ9" s="364"/>
      <c r="CK9" s="347"/>
      <c r="CL9" s="351"/>
      <c r="CM9" s="353"/>
      <c r="CN9" s="353"/>
      <c r="CO9" s="356"/>
      <c r="CP9" s="356"/>
      <c r="CQ9" s="335"/>
      <c r="CR9" s="93"/>
      <c r="CS9" s="42"/>
      <c r="CT9" s="42"/>
      <c r="CU9" s="42"/>
      <c r="CV9" s="42"/>
      <c r="CW9" s="42"/>
      <c r="CX9" s="42"/>
      <c r="CY9" s="42"/>
      <c r="CZ9" s="42"/>
      <c r="DA9" s="42"/>
      <c r="DB9" s="42"/>
      <c r="DC9" s="42"/>
      <c r="DD9" s="42"/>
      <c r="DE9" s="42"/>
      <c r="DF9" s="42"/>
      <c r="DG9" s="99"/>
      <c r="DH9" s="338"/>
      <c r="DI9" s="93"/>
      <c r="DJ9" s="42"/>
      <c r="DK9" s="42"/>
      <c r="DL9" s="42"/>
      <c r="DM9" s="42"/>
      <c r="DN9" s="42"/>
      <c r="DO9" s="42"/>
      <c r="DP9" s="42"/>
      <c r="DQ9" s="42"/>
      <c r="DR9" s="42"/>
      <c r="DS9" s="42"/>
      <c r="DT9" s="42"/>
      <c r="DU9" s="42"/>
      <c r="DV9" s="42"/>
      <c r="DW9" s="42"/>
      <c r="DX9" s="42"/>
      <c r="DY9" s="94"/>
      <c r="DZ9" s="195"/>
      <c r="EA9" s="43"/>
      <c r="EB9" s="43"/>
      <c r="EC9" s="43"/>
      <c r="ED9" s="43"/>
      <c r="EE9" s="43"/>
      <c r="EF9" s="43"/>
      <c r="EG9" s="43"/>
      <c r="EH9" s="43"/>
      <c r="EI9" s="43"/>
      <c r="EJ9" s="43"/>
      <c r="EK9" s="43"/>
      <c r="EL9" s="43"/>
      <c r="EM9" s="43"/>
      <c r="EN9" s="43"/>
      <c r="EO9" s="225"/>
      <c r="EP9" s="228"/>
      <c r="EQ9" s="44"/>
      <c r="ER9" s="44"/>
      <c r="ES9" s="44"/>
      <c r="ET9" s="44"/>
      <c r="EU9" s="44"/>
      <c r="EV9" s="44"/>
      <c r="EW9" s="44"/>
      <c r="EX9" s="44"/>
      <c r="EY9" s="44"/>
      <c r="EZ9" s="44"/>
      <c r="FA9" s="44"/>
      <c r="FB9" s="44"/>
      <c r="FC9" s="44"/>
      <c r="FD9" s="44"/>
      <c r="FE9" s="44"/>
      <c r="FF9" s="89"/>
    </row>
    <row r="10" spans="1:162" s="46" customFormat="1" ht="15">
      <c r="A10" s="301" t="s">
        <v>914</v>
      </c>
      <c r="B10" s="163">
        <v>1</v>
      </c>
      <c r="C10" s="164">
        <v>2</v>
      </c>
      <c r="D10" s="165">
        <v>3</v>
      </c>
      <c r="E10" s="164">
        <v>4</v>
      </c>
      <c r="F10" s="166">
        <v>5</v>
      </c>
      <c r="G10" s="167">
        <v>6</v>
      </c>
      <c r="H10" s="166">
        <v>7</v>
      </c>
      <c r="I10" s="168">
        <v>8</v>
      </c>
      <c r="J10" s="168">
        <v>9</v>
      </c>
      <c r="K10" s="168">
        <v>10</v>
      </c>
      <c r="L10" s="167">
        <v>11</v>
      </c>
      <c r="M10" s="166">
        <v>12</v>
      </c>
      <c r="N10" s="168">
        <v>13</v>
      </c>
      <c r="O10" s="168">
        <v>14</v>
      </c>
      <c r="P10" s="168">
        <v>15</v>
      </c>
      <c r="Q10" s="167">
        <v>16</v>
      </c>
      <c r="R10" s="166">
        <v>17</v>
      </c>
      <c r="S10" s="168">
        <v>18</v>
      </c>
      <c r="T10" s="168">
        <v>19</v>
      </c>
      <c r="U10" s="168">
        <v>20</v>
      </c>
      <c r="V10" s="167">
        <v>21</v>
      </c>
      <c r="W10" s="166">
        <v>22</v>
      </c>
      <c r="X10" s="168">
        <v>23</v>
      </c>
      <c r="Y10" s="168">
        <v>24</v>
      </c>
      <c r="Z10" s="168">
        <v>25</v>
      </c>
      <c r="AA10" s="167">
        <v>26</v>
      </c>
      <c r="AB10" s="166">
        <v>27</v>
      </c>
      <c r="AC10" s="168">
        <v>28</v>
      </c>
      <c r="AD10" s="168">
        <v>29</v>
      </c>
      <c r="AE10" s="168">
        <v>30</v>
      </c>
      <c r="AF10" s="167">
        <v>31</v>
      </c>
      <c r="AG10" s="166">
        <v>32</v>
      </c>
      <c r="AH10" s="168">
        <v>33</v>
      </c>
      <c r="AI10" s="168">
        <v>34</v>
      </c>
      <c r="AJ10" s="168">
        <v>35</v>
      </c>
      <c r="AK10" s="167">
        <v>36</v>
      </c>
      <c r="AL10" s="166">
        <v>37</v>
      </c>
      <c r="AM10" s="168">
        <v>38</v>
      </c>
      <c r="AN10" s="168">
        <v>39</v>
      </c>
      <c r="AO10" s="168">
        <v>40</v>
      </c>
      <c r="AP10" s="167">
        <v>41</v>
      </c>
      <c r="AQ10" s="166">
        <v>42</v>
      </c>
      <c r="AR10" s="168">
        <v>43</v>
      </c>
      <c r="AS10" s="168">
        <v>44</v>
      </c>
      <c r="AT10" s="168">
        <v>45</v>
      </c>
      <c r="AU10" s="167">
        <v>46</v>
      </c>
      <c r="AV10" s="166">
        <v>47</v>
      </c>
      <c r="AW10" s="168">
        <v>48</v>
      </c>
      <c r="AX10" s="168">
        <v>49</v>
      </c>
      <c r="AY10" s="168">
        <v>50</v>
      </c>
      <c r="AZ10" s="167">
        <v>51</v>
      </c>
      <c r="BA10" s="166">
        <v>62</v>
      </c>
      <c r="BB10" s="168">
        <v>63</v>
      </c>
      <c r="BC10" s="168">
        <v>64</v>
      </c>
      <c r="BD10" s="168">
        <v>65</v>
      </c>
      <c r="BE10" s="167">
        <v>66</v>
      </c>
      <c r="BF10" s="166">
        <v>62</v>
      </c>
      <c r="BG10" s="168">
        <v>63</v>
      </c>
      <c r="BH10" s="168">
        <v>64</v>
      </c>
      <c r="BI10" s="168">
        <v>65</v>
      </c>
      <c r="BJ10" s="167">
        <v>66</v>
      </c>
      <c r="BK10" s="166">
        <v>67</v>
      </c>
      <c r="BL10" s="168">
        <v>68</v>
      </c>
      <c r="BM10" s="168">
        <v>69</v>
      </c>
      <c r="BN10" s="168">
        <v>70</v>
      </c>
      <c r="BO10" s="167">
        <v>71</v>
      </c>
      <c r="BP10" s="166">
        <v>72</v>
      </c>
      <c r="BQ10" s="168">
        <v>73</v>
      </c>
      <c r="BR10" s="168">
        <v>74</v>
      </c>
      <c r="BS10" s="168">
        <v>75</v>
      </c>
      <c r="BT10" s="167">
        <v>76</v>
      </c>
      <c r="BU10" s="166">
        <v>77</v>
      </c>
      <c r="BV10" s="168">
        <v>78</v>
      </c>
      <c r="BW10" s="168">
        <v>79</v>
      </c>
      <c r="BX10" s="168">
        <v>80</v>
      </c>
      <c r="BY10" s="167">
        <v>81</v>
      </c>
      <c r="BZ10" s="166">
        <v>82</v>
      </c>
      <c r="CA10" s="168">
        <v>83</v>
      </c>
      <c r="CB10" s="168">
        <v>84</v>
      </c>
      <c r="CC10" s="168">
        <v>85</v>
      </c>
      <c r="CD10" s="167">
        <v>86</v>
      </c>
      <c r="CE10" s="166">
        <v>87</v>
      </c>
      <c r="CF10" s="168">
        <v>88</v>
      </c>
      <c r="CG10" s="168">
        <v>89</v>
      </c>
      <c r="CH10" s="168">
        <v>90</v>
      </c>
      <c r="CI10" s="167">
        <v>91</v>
      </c>
      <c r="CJ10" s="166">
        <v>92</v>
      </c>
      <c r="CK10" s="167">
        <v>93</v>
      </c>
      <c r="CL10" s="169">
        <v>94</v>
      </c>
      <c r="CM10" s="163">
        <v>95</v>
      </c>
      <c r="CN10" s="163">
        <v>96</v>
      </c>
      <c r="CO10" s="163">
        <v>97</v>
      </c>
      <c r="CP10" s="163">
        <v>98</v>
      </c>
      <c r="CQ10" s="170"/>
      <c r="CR10" s="171"/>
      <c r="CS10" s="172"/>
      <c r="CT10" s="172"/>
      <c r="CU10" s="172"/>
      <c r="CV10" s="172"/>
      <c r="CW10" s="172"/>
      <c r="CX10" s="172"/>
      <c r="CY10" s="172"/>
      <c r="CZ10" s="172"/>
      <c r="DA10" s="172"/>
      <c r="DB10" s="172"/>
      <c r="DC10" s="172"/>
      <c r="DD10" s="172"/>
      <c r="DE10" s="172"/>
      <c r="DF10" s="172"/>
      <c r="DG10" s="173"/>
      <c r="DH10" s="191"/>
      <c r="DI10" s="171"/>
      <c r="DJ10" s="172"/>
      <c r="DK10" s="172"/>
      <c r="DL10" s="172"/>
      <c r="DM10" s="172"/>
      <c r="DN10" s="172"/>
      <c r="DO10" s="172"/>
      <c r="DP10" s="172"/>
      <c r="DQ10" s="172"/>
      <c r="DR10" s="172"/>
      <c r="DS10" s="172"/>
      <c r="DT10" s="172"/>
      <c r="DU10" s="172"/>
      <c r="DV10" s="172"/>
      <c r="DW10" s="172"/>
      <c r="DX10" s="172"/>
      <c r="DY10" s="174"/>
      <c r="DZ10" s="196"/>
      <c r="EA10" s="175"/>
      <c r="EB10" s="175"/>
      <c r="EC10" s="175"/>
      <c r="ED10" s="175"/>
      <c r="EE10" s="175"/>
      <c r="EF10" s="175"/>
      <c r="EG10" s="175"/>
      <c r="EH10" s="175"/>
      <c r="EI10" s="175"/>
      <c r="EJ10" s="175"/>
      <c r="EK10" s="175"/>
      <c r="EL10" s="175"/>
      <c r="EM10" s="175"/>
      <c r="EN10" s="175"/>
      <c r="EO10" s="226"/>
      <c r="EP10" s="229"/>
      <c r="EQ10" s="45"/>
      <c r="ER10" s="45"/>
      <c r="ES10" s="45"/>
      <c r="ET10" s="45"/>
      <c r="EU10" s="45"/>
      <c r="EV10" s="45"/>
      <c r="EW10" s="45"/>
      <c r="EX10" s="45"/>
      <c r="EY10" s="45"/>
      <c r="EZ10" s="45"/>
      <c r="FA10" s="45"/>
      <c r="FB10" s="45"/>
      <c r="FC10" s="45"/>
      <c r="FD10" s="45"/>
      <c r="FE10" s="45"/>
      <c r="FF10" s="90"/>
    </row>
    <row r="11" spans="1:162" s="129" customFormat="1" ht="15.75">
      <c r="A11" s="302" t="s">
        <v>915</v>
      </c>
      <c r="B11" s="180" t="s">
        <v>916</v>
      </c>
      <c r="C11" s="380" t="s">
        <v>917</v>
      </c>
      <c r="D11" s="382"/>
      <c r="E11" s="303" t="s">
        <v>918</v>
      </c>
      <c r="F11" s="304" t="s">
        <v>919</v>
      </c>
      <c r="G11" s="305" t="s">
        <v>920</v>
      </c>
      <c r="H11" s="380" t="s">
        <v>921</v>
      </c>
      <c r="I11" s="381"/>
      <c r="J11" s="381"/>
      <c r="K11" s="381"/>
      <c r="L11" s="382"/>
      <c r="M11" s="380" t="s">
        <v>922</v>
      </c>
      <c r="N11" s="381"/>
      <c r="O11" s="381"/>
      <c r="P11" s="381"/>
      <c r="Q11" s="382"/>
      <c r="R11" s="380" t="s">
        <v>923</v>
      </c>
      <c r="S11" s="381"/>
      <c r="T11" s="381"/>
      <c r="U11" s="381"/>
      <c r="V11" s="382"/>
      <c r="W11" s="380" t="s">
        <v>924</v>
      </c>
      <c r="X11" s="381"/>
      <c r="Y11" s="381"/>
      <c r="Z11" s="381"/>
      <c r="AA11" s="382"/>
      <c r="AB11" s="380" t="s">
        <v>925</v>
      </c>
      <c r="AC11" s="381"/>
      <c r="AD11" s="381"/>
      <c r="AE11" s="381"/>
      <c r="AF11" s="382"/>
      <c r="AG11" s="380" t="s">
        <v>926</v>
      </c>
      <c r="AH11" s="381"/>
      <c r="AI11" s="381"/>
      <c r="AJ11" s="381"/>
      <c r="AK11" s="382"/>
      <c r="AL11" s="380" t="s">
        <v>927</v>
      </c>
      <c r="AM11" s="381"/>
      <c r="AN11" s="381"/>
      <c r="AO11" s="381"/>
      <c r="AP11" s="382"/>
      <c r="AQ11" s="380" t="s">
        <v>928</v>
      </c>
      <c r="AR11" s="381"/>
      <c r="AS11" s="381"/>
      <c r="AT11" s="381"/>
      <c r="AU11" s="382"/>
      <c r="AV11" s="380" t="s">
        <v>929</v>
      </c>
      <c r="AW11" s="381"/>
      <c r="AX11" s="381"/>
      <c r="AY11" s="381"/>
      <c r="AZ11" s="382"/>
      <c r="BA11" s="380" t="s">
        <v>930</v>
      </c>
      <c r="BB11" s="381"/>
      <c r="BC11" s="381"/>
      <c r="BD11" s="381"/>
      <c r="BE11" s="382"/>
      <c r="BF11" s="380" t="s">
        <v>930</v>
      </c>
      <c r="BG11" s="381"/>
      <c r="BH11" s="381"/>
      <c r="BI11" s="381"/>
      <c r="BJ11" s="382"/>
      <c r="BK11" s="380" t="s">
        <v>931</v>
      </c>
      <c r="BL11" s="381"/>
      <c r="BM11" s="381"/>
      <c r="BN11" s="381"/>
      <c r="BO11" s="382"/>
      <c r="BP11" s="380" t="s">
        <v>932</v>
      </c>
      <c r="BQ11" s="381"/>
      <c r="BR11" s="381"/>
      <c r="BS11" s="381"/>
      <c r="BT11" s="382"/>
      <c r="BU11" s="380" t="s">
        <v>933</v>
      </c>
      <c r="BV11" s="381"/>
      <c r="BW11" s="381"/>
      <c r="BX11" s="381"/>
      <c r="BY11" s="382"/>
      <c r="BZ11" s="380" t="s">
        <v>934</v>
      </c>
      <c r="CA11" s="381"/>
      <c r="CB11" s="381"/>
      <c r="CC11" s="381"/>
      <c r="CD11" s="382"/>
      <c r="CE11" s="380" t="s">
        <v>935</v>
      </c>
      <c r="CF11" s="381"/>
      <c r="CG11" s="381"/>
      <c r="CH11" s="381"/>
      <c r="CI11" s="382"/>
      <c r="CJ11" s="303" t="s">
        <v>936</v>
      </c>
      <c r="CK11" s="303" t="s">
        <v>937</v>
      </c>
      <c r="CL11" s="306" t="s">
        <v>938</v>
      </c>
      <c r="CM11" s="303" t="s">
        <v>939</v>
      </c>
      <c r="CN11" s="303" t="s">
        <v>940</v>
      </c>
      <c r="CO11" s="303" t="s">
        <v>941</v>
      </c>
      <c r="CP11" s="303" t="s">
        <v>942</v>
      </c>
      <c r="CQ11" s="183"/>
      <c r="CR11" s="184"/>
      <c r="CS11" s="184"/>
      <c r="CT11" s="184"/>
      <c r="CU11" s="184"/>
      <c r="CV11" s="184"/>
      <c r="CW11" s="184"/>
      <c r="CX11" s="182"/>
      <c r="CY11" s="181"/>
      <c r="CZ11" s="185"/>
      <c r="DA11" s="186"/>
      <c r="DB11" s="186"/>
      <c r="DC11" s="186"/>
      <c r="DD11" s="186"/>
      <c r="DE11" s="186"/>
      <c r="DF11" s="186"/>
      <c r="DG11" s="186"/>
      <c r="DH11" s="187"/>
      <c r="DI11" s="185"/>
      <c r="DJ11" s="186"/>
      <c r="DK11" s="186"/>
      <c r="DL11" s="186"/>
      <c r="DM11" s="186"/>
      <c r="DN11" s="186"/>
      <c r="DO11" s="187"/>
      <c r="DP11" s="187"/>
      <c r="DQ11" s="188"/>
      <c r="DR11" s="186"/>
      <c r="DS11" s="186"/>
      <c r="DT11" s="186"/>
      <c r="DU11" s="186"/>
      <c r="DV11" s="186"/>
      <c r="DW11" s="186"/>
      <c r="DX11" s="186"/>
      <c r="DY11" s="188"/>
      <c r="DZ11" s="197"/>
      <c r="EA11" s="188"/>
      <c r="EB11" s="185"/>
      <c r="EC11" s="186"/>
      <c r="ED11" s="186"/>
      <c r="EE11" s="186"/>
      <c r="EF11" s="186"/>
      <c r="EG11" s="186"/>
      <c r="EH11" s="186"/>
      <c r="EI11" s="186"/>
      <c r="EJ11" s="186"/>
      <c r="EK11" s="186"/>
      <c r="EL11" s="186"/>
      <c r="EM11" s="186"/>
      <c r="EN11" s="186"/>
      <c r="EO11" s="187"/>
      <c r="EP11" s="185"/>
      <c r="EQ11" s="188"/>
      <c r="ER11" s="189"/>
      <c r="ES11" s="189"/>
      <c r="ET11" s="189"/>
      <c r="EU11" s="189"/>
      <c r="EV11" s="189"/>
      <c r="EW11" s="189"/>
      <c r="EX11" s="189"/>
      <c r="EY11" s="189"/>
      <c r="EZ11" s="189"/>
      <c r="FA11" s="189"/>
      <c r="FB11" s="189"/>
      <c r="FC11" s="189"/>
      <c r="FD11" s="189"/>
      <c r="FE11" s="189"/>
      <c r="FF11" s="190"/>
    </row>
    <row r="12" spans="1:162" ht="15.75">
      <c r="A12" s="65">
        <f>IF(B12="","",SUBTOTAL(3,$B$12:B12))</f>
        <v>1</v>
      </c>
      <c r="B12" s="283" t="s">
        <v>185</v>
      </c>
      <c r="C12" s="66" t="str">
        <f>IF($B12="","",IF(ISNA(VLOOKUP($B12,'DS LOP HKI'!$B$2:$D$1060,2,FALSE))=TRUE,"",VLOOKUP($B12,'DS LOP HKI'!$B$2:$D$1060,2,FALSE)))</f>
        <v>Lâm Thanh</v>
      </c>
      <c r="D12" s="67" t="str">
        <f>IF($B12="","",IF(ISNA(VLOOKUP($B12,'DS LOP HKI'!$B$2:$D$1060,3,FALSE))=TRUE,"",VLOOKUP($B12,'DS LOP HKI'!$B$2:$D$1060,3,FALSE)))</f>
        <v>Bình</v>
      </c>
      <c r="E12" s="283" t="s">
        <v>56</v>
      </c>
      <c r="F12" s="68"/>
      <c r="G12" s="75"/>
      <c r="H12" s="69">
        <f>IF(OR($H$6="",$H$7=""),"",IF($B12="","",IF(ISNA(VLOOKUP($B12,'LT01'!$B$12:$N$51,11,FALSE)),"",IF(VLOOKUP($B12,'LT01'!$B$12:$N$51,11,FALSE)="","",VLOOKUP($B12,'LT01'!$B$12:$N$51,11,FALSE)))))</f>
        <v>6.3</v>
      </c>
      <c r="I12" s="176">
        <f>IF(OR($H$6="",$H$7=""),"",IF($B12="","",IF(ISNA(VLOOKUP($B12,'LT01'!$B$12:$N$51,12,FALSE)),"",IF(VLOOKUP($B12,'LT01'!$B$12:$N$51,12,FALSE)="","",VLOOKUP($B12,'LT01'!$B$12:$N$51,12,FALSE)))))</f>
        <v>6.8</v>
      </c>
      <c r="J12" s="176">
        <f>IF(OR($H$6="",$H$7=""),"",IF($B12="","",IF(ISNA(VLOOKUP($B12,'LT01'!$B$12:$N$51,13,FALSE)),"",IF(VLOOKUP($B12,'LT01'!$B$12:$N$51,13,FALSE)="","",VLOOKUP($B12,'LT01'!$B$12:$N$51,13,FALSE)))))</f>
        <v>6.6</v>
      </c>
      <c r="K12" s="70"/>
      <c r="L12" s="71" t="str">
        <f>IF($H$7=0,"",IF(J12="","",IF(K12="","",IF(K12&gt;I12,ROUND((H12*0.4+K12*0.6),1),I12))))</f>
        <v/>
      </c>
      <c r="M12" s="69">
        <f>IF(OR($M$6="",$M$7=""),"",IF($B12="","",IF(ISNA(VLOOKUP($B12,'LT02'!$B$12:$N$51,11,FALSE)),"",IF(VLOOKUP($B12,'LT02'!$B$12:$N$51,11,FALSE)="","",VLOOKUP($B12,'LT02'!$B$12:$N$51,11,FALSE)))))</f>
        <v>7.3</v>
      </c>
      <c r="N12" s="176">
        <f>IF(OR($H$6="",$H$7=""),"",IF($B12="","",IF(ISNA(VLOOKUP($B12,'LT02'!$B$12:$N$51,12,FALSE)),"",IF(VLOOKUP($B12,'LT02'!$B$12:$N$51,12,FALSE)="","",VLOOKUP($B12,'LT02'!$B$12:$N$51,12,FALSE)))))</f>
        <v>8</v>
      </c>
      <c r="O12" s="176">
        <f>IF(OR($M$6="",$M$7=""),"",IF($B12="","",IF(ISNA(VLOOKUP($B12,'LT02'!$B$12:$N$51,13,FALSE)),"",IF(VLOOKUP($B12,'LT02'!$B$12:$N$51,13,FALSE)="","",VLOOKUP($B12,'LT02'!$B$12:$N$51,13,FALSE)))))</f>
        <v>7.7</v>
      </c>
      <c r="P12" s="70"/>
      <c r="Q12" s="71" t="str">
        <f>IF($M$7=0,"",IF(O12="","",IF(P12="","",IF(N12&gt;P12,O12,ROUND((M12*0.4+P12*0.6),1)))))</f>
        <v/>
      </c>
      <c r="R12" s="69">
        <f>IF(OR($R$6="",$R$7=""),"",IF($B12="","",IF(ISNA(VLOOKUP($B12,'LT03'!$B$12:$N$51,11,FALSE)),"",IF(VLOOKUP($B12,'LT03'!$B$12:$N$51,11,FALSE)="","",VLOOKUP($B12,'LT03'!$B$12:$N$51,11,FALSE)))))</f>
        <v>6.3</v>
      </c>
      <c r="S12" s="176">
        <f>IF(OR($H$6="",$H$7=""),"",IF($B12="","",IF(ISNA(VLOOKUP($B12,'LT03'!$B$12:$N$51,12,FALSE)),"",IF(VLOOKUP($B12,'LT03'!$B$12:$N$51,12,FALSE)="","",VLOOKUP($B12,'LT03'!$B$12:$N$51,12,FALSE)))))</f>
        <v>6.6</v>
      </c>
      <c r="T12" s="176">
        <f>IF(OR($R$6="",$R$7=""),"",IF($B12="","",IF(ISNA(VLOOKUP($B12,'LT03'!$B$12:$N$51,13,FALSE)),"",IF(VLOOKUP($B12,'LT03'!$B$12:$N$51,13,FALSE)="","",VLOOKUP($B12,'LT03'!$B$12:$N$51,13,FALSE)))))</f>
        <v>6.5</v>
      </c>
      <c r="U12" s="70"/>
      <c r="V12" s="71" t="str">
        <f>IF($R$7=0,"",IF(T12="","",IF(U12="","",IF(S12&gt;U12,T12,ROUND((R12*0.4+U12*0.6),1)))))</f>
        <v/>
      </c>
      <c r="W12" s="69">
        <f>IF(OR($W$6="",$W$7=""),"",IF($B12="","",IF(ISNA(VLOOKUP($B12,'LT04'!$B$12:$N$51,11,FALSE)),"",IF(VLOOKUP($B12,'LT04'!$B$12:$N$51,11,FALSE)="","",VLOOKUP($B12,'LT04'!$B$12:$N$51,11,FALSE)))))</f>
        <v>5.6</v>
      </c>
      <c r="X12" s="176">
        <f>IF(OR($H$6="",$H$7=""),"",IF($B12="","",IF(ISNA(VLOOKUP($B12,'LT04'!$B$12:$N$51,12,FALSE)),"",IF(VLOOKUP($B12,'LT04'!$B$12:$N$51,12,FALSE)="","",VLOOKUP($B12,'LT04'!$B$12:$N$51,12,FALSE)))))</f>
        <v>3</v>
      </c>
      <c r="Y12" s="176">
        <f>IF(OR($W$6="",$W$7=""),"",IF($B12="","",IF(ISNA(VLOOKUP($B12,'LT04'!$B$12:$N$51,13,FALSE)),"",IF(VLOOKUP($B12,'LT04'!$B$12:$N$51,13,FALSE)="","",VLOOKUP($B12,'LT04'!$B$12:$N$51,13,FALSE)))))</f>
        <v>4</v>
      </c>
      <c r="Z12" s="70"/>
      <c r="AA12" s="71" t="str">
        <f>IF($W$7=0,"",IF(Y12="","",IF(Z12="","",IF(X12&gt;Z12,Y12,ROUND((W12*0.4+Z12*0.6),1)))))</f>
        <v/>
      </c>
      <c r="AB12" s="69">
        <f>IF(OR($AB$6="",$AB$7=""),"",IF($B12="","",IF(ISNA(VLOOKUP($B12,'LT05'!$B$12:$N$51,11,FALSE)),"",IF(VLOOKUP($B12,'LT05'!$B$12:$N$51,11,FALSE)="","",VLOOKUP($B12,'LT05'!$B$12:$N$51,11,FALSE)))))</f>
        <v>5.3</v>
      </c>
      <c r="AC12" s="176">
        <f>IF(OR($H$6="",$H$7=""),"",IF($B12="","",IF(ISNA(VLOOKUP($B12,'LT05'!$B$12:$N$51,12,FALSE)),"",IF(VLOOKUP($B12,'LT05'!$B$12:$N$51,12,FALSE)="","",VLOOKUP($B12,'LT05'!$B$12:$N$51,12,FALSE)))))</f>
        <v>4</v>
      </c>
      <c r="AD12" s="176">
        <f>IF(OR($AB$6="",$AB$7=""),"",IF($B12="","",IF(ISNA(VLOOKUP($B12,'LT05'!$B$12:$N$51,13,FALSE)),"",IF(VLOOKUP($B12,'LT05'!$B$12:$N$51,13,FALSE)="","",VLOOKUP($B12,'LT05'!$B$12:$N$51,13,FALSE)))))</f>
        <v>4.5</v>
      </c>
      <c r="AE12" s="70"/>
      <c r="AF12" s="71" t="str">
        <f>IF($AB$7=0,"",IF(AD12="","",IF(AE12="","",IF(AC12&gt;AE12,AD12,ROUND((AB12*0.4+AE12*0.6),1)))))</f>
        <v/>
      </c>
      <c r="AG12" s="69" t="str">
        <f>IF(OR($AG$6="",$AG$7=""),"",IF($B12="","",IF(ISNA(VLOOKUP($B12,'LT06'!$B$12:$N$51,11,FALSE)),"",IF(VLOOKUP($B12,'LT06'!$B$12:$N$51,11,FALSE)="","",VLOOKUP($B12,'LT06'!$B$12:$N$51,11,FALSE)))))</f>
        <v/>
      </c>
      <c r="AH12" s="176" t="str">
        <f>IF(OR($H$6="",$H$7=""),"",IF($B12="","",IF(ISNA(VLOOKUP($B12,'LT06'!$B$12:$N$51,12,FALSE)),"",IF(VLOOKUP($B12,'LT06'!$B$12:$N$51,12,FALSE)="","",VLOOKUP($B12,'LT06'!$B$12:$N$51,12,FALSE)))))</f>
        <v/>
      </c>
      <c r="AI12" s="176" t="str">
        <f>IF(OR($AG$6="",$AG$7=""),"",IF($B12="","",IF(ISNA(VLOOKUP($B12,'LT06'!$B$12:$N$51,13,FALSE)),"",IF(VLOOKUP($B12,'LT06'!$B$12:$N$51,13,FALSE)="","",VLOOKUP($B12,'LT06'!$B$12:$N$51,13,FALSE)))))</f>
        <v/>
      </c>
      <c r="AJ12" s="70"/>
      <c r="AK12" s="71" t="str">
        <f>IF($AG$7=0,"",IF(AI12="","",IF(AJ12="","",IF(AH12&gt;AJ12,AI12,ROUND((AG12*0.4+AJ12*0.6),1)))))</f>
        <v/>
      </c>
      <c r="AL12" s="69" t="str">
        <f>IF(OR($AL$6="",$AL$7=""),"",IF($B12="","",IF(ISNA(VLOOKUP($B12,'LT07'!$B$12:$N$51,11,FALSE)),"",IF(VLOOKUP($B12,'LT07'!$B$12:$N$51,11,FALSE)="","",VLOOKUP($B12,'LT07'!$B$12:$N$51,11,FALSE)))))</f>
        <v/>
      </c>
      <c r="AM12" s="176" t="str">
        <f>IF(OR($H$6="",$H$7=""),"",IF($B12="","",IF(ISNA(VLOOKUP($B12,'LT07'!$B$12:$N$51,12,FALSE)),"",IF(VLOOKUP($B12,'LT07'!$B$12:$N$51,12,FALSE)="","",VLOOKUP($B12,'LT07'!$B$12:$N$51,12,FALSE)))))</f>
        <v/>
      </c>
      <c r="AN12" s="176" t="str">
        <f>IF(OR($AL$6="",$AL$7=""),"",IF($B12="","",IF(ISNA(VLOOKUP($B12,'LT07'!$B$12:$N$51,13,FALSE)),"",IF(VLOOKUP($B12,'LT07'!$B$12:$N$51,13,FALSE)="","",VLOOKUP($B12,'LT07'!$B$12:$N$51,13,FALSE)))))</f>
        <v/>
      </c>
      <c r="AO12" s="70"/>
      <c r="AP12" s="71" t="str">
        <f>IF($AL$7=0,"",IF(AN12="","",IF(AO12="","",IF(AM12&gt;AO12,AN12,ROUND((AL12*0.4+AO12*0.6),1)))))</f>
        <v/>
      </c>
      <c r="AQ12" s="69" t="str">
        <f>IF(OR($AQ$6="",$AQ$7=""),"",IF($B12="","",IF(ISNA(VLOOKUP($B12,'LT08'!$B$12:$N$51,11,FALSE)),"",IF(VLOOKUP($B12,'LT08'!$B$12:$N$51,11,FALSE)="","",VLOOKUP($B12,'LT08'!$B$12:$N$51,11,FALSE)))))</f>
        <v/>
      </c>
      <c r="AR12" s="176" t="str">
        <f>IF(OR($H$6="",$H$7=""),"",IF($B12="","",IF(ISNA(VLOOKUP($B12,'LT08'!$B$12:$N$51,12,FALSE)),"",IF(VLOOKUP($B12,'LT08'!$B$12:$N$51,12,FALSE)="","",VLOOKUP($B12,'LT08'!$B$12:$N$51,12,FALSE)))))</f>
        <v/>
      </c>
      <c r="AS12" s="176" t="str">
        <f>IF(OR($AQ$6="",$AQ$7=""),"",IF($B12="","",IF(ISNA(VLOOKUP($B12,'LT08'!$B$12:$N$51,13,FALSE)),"",IF(VLOOKUP($B12,'LT08'!$B$12:$N$51,13,FALSE)="","",VLOOKUP($B12,'LT08'!$B$12:$N$51,13,FALSE)))))</f>
        <v/>
      </c>
      <c r="AT12" s="70"/>
      <c r="AU12" s="71" t="str">
        <f>IF($AQ$7=0,"",IF(AS12="","",IF(AT12="","",IF(AR12&gt;AT12,AS12,ROUND((AQ12*0.4+AT12*0.6),1)))))</f>
        <v/>
      </c>
      <c r="AV12" s="69" t="str">
        <f>IF(OR($AV$6="",$AV$7=""),"",IF($B12="","",IF(ISNA(VLOOKUP($B12,'LT09'!$B$12:$N$51,11,FALSE)),"",IF(VLOOKUP($B12,'LT09'!$B$12:$N$51,11,FALSE)="","",VLOOKUP($B12,'LT09'!$B$12:$N$51,11,FALSE)))))</f>
        <v/>
      </c>
      <c r="AW12" s="176" t="str">
        <f>IF(OR($H$6="",$H$7=""),"",IF($B12="","",IF(ISNA(VLOOKUP($B12,'LT09'!$B$12:$N$51,12,FALSE)),"",IF(VLOOKUP($B12,'LT09'!$B$12:$N$51,12,FALSE)="","",VLOOKUP($B12,'LT09'!$B$12:$N$51,12,FALSE)))))</f>
        <v/>
      </c>
      <c r="AX12" s="176" t="str">
        <f>IF(OR($AV$6="",$AV$7=""),"",IF($B12="","",IF(ISNA(VLOOKUP($B12,'LT09'!$B$12:$N$51,13,FALSE)),"",IF(VLOOKUP($B12,'LT09'!$B$12:$N$51,13,FALSE)="","",VLOOKUP($B12,'LT09'!$B$12:$N$51,13,FALSE)))))</f>
        <v/>
      </c>
      <c r="AY12" s="70"/>
      <c r="AZ12" s="71" t="str">
        <f>IF($AV$7=0,"",IF(AX12="","",IF(AY12="","",IF(AW12&gt;AY12,AX12,ROUND((AV12*0.4+AY12*0.6),1)))))</f>
        <v/>
      </c>
      <c r="BA12" s="68"/>
      <c r="BB12" s="205"/>
      <c r="BC12" s="176" t="str">
        <f>IF(OR($BF$6="",$BF$7=""),"",IF($B12="","",IF(ISNA(VLOOKUP($B12,'DO AN'!$B$12:$N$51,11,FALSE)),"",IF(VLOOKUP($B12,'DO AN'!$B$12:$N$51,11,FALSE)="","",VLOOKUP($B12,'DO AN'!$B$12:$N$51,11,FALSE)))))</f>
        <v/>
      </c>
      <c r="BD12" s="70"/>
      <c r="BE12" s="75"/>
      <c r="BF12" s="69">
        <f>IF(OR($BF$6="",$BF$7=""),"",IF($B12="","",IF(ISNA(VLOOKUP($B12,'TH01'!$B$12:$N$51,11,FALSE)),"",IF(VLOOKUP($B12,'TH01'!$B$12:$N$51,11,FALSE)="","",VLOOKUP($B12,'TH01'!$B$12:$N$51,11,FALSE)))))</f>
        <v>6.5</v>
      </c>
      <c r="BG12" s="176">
        <f>IF(OR($H$6="",$H$7=""),"",IF($B12="","",IF(ISNA(VLOOKUP($B12,'TH01'!$B$12:$N$51,12,FALSE)),"",IF(VLOOKUP($B12,'TH01'!$B$12:$N$51,12,FALSE)="","",VLOOKUP($B12,'TH01'!$B$12:$N$51,12,FALSE)))))</f>
        <v>7</v>
      </c>
      <c r="BH12" s="176">
        <f>IF(OR($BF$6="",$BF$7=""),"",IF($B12="","",IF(ISNA(VLOOKUP($B12,'TH01'!$B$12:$N$51,13,FALSE)),"",IF(VLOOKUP($B12,'TH01'!$B$12:$N$51,13,FALSE)="","",VLOOKUP($B12,'TH01'!$B$12:$N$51,13,FALSE)))))</f>
        <v>6.8</v>
      </c>
      <c r="BI12" s="70"/>
      <c r="BJ12" s="71" t="str">
        <f>IF($BF$7=0,"",IF(BH12="","",IF(BI12="","",IF(BG12&gt;BI12,BH12,ROUND((BF12*0.4+BI12*0.6),1)))))</f>
        <v/>
      </c>
      <c r="BK12" s="69">
        <f>IF(OR($BK$6="",$BK$7=""),"",IF($B12="","",IF(ISNA(VLOOKUP($B12,'TH02'!$B$12:$N$51,11,FALSE)),"",IF(VLOOKUP($B12,'TH02'!$B$12:$N$51,11,FALSE)="","",VLOOKUP($B12,'TH02'!$B$12:$N$51,11,FALSE)))))</f>
        <v>5.3</v>
      </c>
      <c r="BL12" s="176">
        <f>IF(OR($H$6="",$H$7=""),"",IF($B12="","",IF(ISNA(VLOOKUP($B12,'TH02'!$B$12:$N$51,12,FALSE)),"",IF(VLOOKUP($B12,'TH02'!$B$12:$N$51,12,FALSE)="","",VLOOKUP($B12,'TH02'!$B$12:$N$51,12,FALSE)))))</f>
        <v>5</v>
      </c>
      <c r="BM12" s="176">
        <f>IF(OR($BK$6="",$BK$7=""),"",IF($B12="","",IF(ISNA(VLOOKUP($B12,'TH02'!$B$12:$N$51,13,FALSE)),"",IF(VLOOKUP($B12,'TH02'!$B$12:$N$51,13,FALSE)="","",VLOOKUP($B12,'TH02'!$B$12:$N$51,13,FALSE)))))</f>
        <v>5.0999999999999996</v>
      </c>
      <c r="BN12" s="70"/>
      <c r="BO12" s="71" t="str">
        <f>IF($BK$7=0,"",IF(BM12="","",IF(BN12="","",IF(BL12&gt;BN12,BM12,ROUND((BK12*0.4+BN12*0.6),1)))))</f>
        <v/>
      </c>
      <c r="BP12" s="69">
        <f>IF(OR($BP$6="",$BP$7=""),"",IF($B12="","",IF(ISNA(VLOOKUP($B12,'TH03'!$B$12:$N$51,11,FALSE)),"",IF(VLOOKUP($B12,'TH03'!$B$12:$N$51,11,FALSE)="","",VLOOKUP($B12,'TH03'!$B$12:$N$51,11,FALSE)))))</f>
        <v>6.9</v>
      </c>
      <c r="BQ12" s="176">
        <f>IF(OR($H$6="",$H$7=""),"",IF($B12="","",IF(ISNA(VLOOKUP($B12,'TH03'!$B$12:$N$51,12,FALSE)),"",IF(VLOOKUP($B12,'TH03'!$B$12:$N$51,12,FALSE)="","",VLOOKUP($B12,'TH03'!$B$12:$N$51,12,FALSE)))))</f>
        <v>8</v>
      </c>
      <c r="BR12" s="176">
        <f>IF(OR($BP$6="",$BP$7=""),"",IF($B12="","",IF(ISNA(VLOOKUP($B12,'TH03'!$B$12:$N$51,13,FALSE)),"",IF(VLOOKUP($B12,'TH03'!$B$12:$N$51,13,FALSE)="","",VLOOKUP($B12,'TH03'!$B$12:$N$51,13,FALSE)))))</f>
        <v>7.6</v>
      </c>
      <c r="BS12" s="248"/>
      <c r="BT12" s="71" t="str">
        <f>IF($BP$7=0,"",IF(BR12="","",IF(BS12="","",IF(BQ12&gt;BS12,BR12,ROUND((BP12*0.4+BS12*0.6),1)))))</f>
        <v/>
      </c>
      <c r="BU12" s="69" t="str">
        <f>IF(OR($BU$6="",$BU$7=""),"",IF($B12="","",IF(ISNA(VLOOKUP($B12,'TH04'!$B$12:$N$51,11,FALSE)),"",IF(VLOOKUP($B12,'TH04'!$B$12:$N$51,11,FALSE)="","",VLOOKUP($B12,'TH04'!$B$12:$N$51,11,FALSE)))))</f>
        <v/>
      </c>
      <c r="BV12" s="176" t="str">
        <f>IF(OR($H$6="",$H$7=""),"",IF($B12="","",IF(ISNA(VLOOKUP($B12,'TH04'!$B$12:$N$51,12,FALSE)),"",IF(VLOOKUP($B12,'TH04'!$B$12:$N$51,12,FALSE)="","",VLOOKUP($B12,'TH04'!$B$12:$N$51,12,FALSE)))))</f>
        <v/>
      </c>
      <c r="BW12" s="176" t="str">
        <f>IF(OR($BU$6="",$BU$7=""),"",IF($B12="","",IF(ISNA(VLOOKUP($B12,'TH04'!$B$12:$N$51,13,FALSE)),"",IF(VLOOKUP($B12,'TH04'!$B$12:$N$51,13,FALSE)="","",VLOOKUP($B12,'TH04'!$B$12:$N$51,13,FALSE)))))</f>
        <v/>
      </c>
      <c r="BX12" s="70"/>
      <c r="BY12" s="71" t="str">
        <f>IF($BU$7=0,"",IF(BW12="","",IF(BX12="","",IF(BV12&gt;BX12,BW12,ROUND((BU12*0.4+BX12*0.6),1)))))</f>
        <v/>
      </c>
      <c r="BZ12" s="69" t="str">
        <f>IF(OR($BZ$6="",$BZ$7=""),"",IF($B12="","",IF(ISNA(VLOOKUP($B12,'TH05'!$B$12:$N$51,11,FALSE)),"",IF(VLOOKUP($B12,'TH05'!$B$12:$N$51,11,FALSE)="","",VLOOKUP($B12,'TH05'!$B$12:$N$51,11,FALSE)))))</f>
        <v/>
      </c>
      <c r="CA12" s="176" t="str">
        <f>IF(OR($H$6="",$H$7=""),"",IF($B12="","",IF(ISNA(VLOOKUP($B12,'TH05'!$B$12:$N$51,12,FALSE)),"",IF(VLOOKUP($B12,'TH05'!$B$12:$N$51,12,FALSE)="","",VLOOKUP($B12,'TH05'!$B$12:$N$51,12,FALSE)))))</f>
        <v/>
      </c>
      <c r="CB12" s="176" t="str">
        <f>IF(OR($BZ$6="",$BZ$7=""),"",IF($B12="","",IF(ISNA(VLOOKUP($B12,'TH05'!$B$12:$N$51,13,FALSE)),"",IF(VLOOKUP($B12,'TH05'!$B$12:$N$51,13,FALSE)="","",VLOOKUP($B12,'TH05'!$B$12:$N$51,13,FALSE)))))</f>
        <v/>
      </c>
      <c r="CC12" s="70"/>
      <c r="CD12" s="71" t="str">
        <f>IF($BZ$7=0,"",IF(CB12="","",IF(CC12="","",IF(CA12&gt;CC12,CB12,ROUND((BZ12*0.4+CC12*0.6),1)))))</f>
        <v/>
      </c>
      <c r="CE12" s="69" t="str">
        <f>IF(OR($CE$6="",$CE$7=""),"",IF($B12="","",IF(ISNA(VLOOKUP($B12,'TH06'!$B$12:$N$51,11,FALSE)),"",IF(VLOOKUP($B12,'TH06'!$B$12:$N$51,11,FALSE)="","",VLOOKUP($B12,'TH06'!$B$12:$N$51,11,FALSE)))))</f>
        <v/>
      </c>
      <c r="CF12" s="176" t="str">
        <f>IF(OR($H$6="",$H$7=""),"",IF($B12="","",IF(ISNA(VLOOKUP($B12,'TH06'!$B$12:$N$51,12,FALSE)),"",IF(VLOOKUP($B12,'TH06'!$B$12:$N$51,12,FALSE)="","",VLOOKUP($B12,'TH06'!$B$12:$N$51,12,FALSE)))))</f>
        <v/>
      </c>
      <c r="CG12" s="176" t="str">
        <f>IF(OR($CE$6="",$CE$7=""),"",IF($B12="","",IF(ISNA(VLOOKUP($B12,'TH06'!$B$12:$N$51,13,FALSE)),"",IF(VLOOKUP($B12,'TH06'!$B$12:$N$51,13,FALSE)="","",VLOOKUP($B12,'TH06'!$B$12:$N$51,13,FALSE)))))</f>
        <v/>
      </c>
      <c r="CH12" s="70"/>
      <c r="CI12" s="71" t="str">
        <f>IF($CE$7=0,"",IF(CG12="","",IF(CH12="","",IF(CF12&gt;CH12,CG12,ROUND((CE12*0.4+CH12*0.6),1)))))</f>
        <v/>
      </c>
      <c r="CJ12" s="198">
        <f>DY12</f>
        <v>6.1</v>
      </c>
      <c r="CK12" s="199" t="str">
        <f>FF12</f>
        <v/>
      </c>
      <c r="CL12" s="81"/>
      <c r="CM12" s="78" t="str">
        <f t="shared" ref="CM12:CM51" si="0">IF(CJ12="","",IF(C12="","",IF(CJ12&lt;4,"Kém",IF(CJ12&lt;5,"Yếu",IF(CJ12&lt;6,"TB",IF(CJ12&lt;7,"TBKhá",IF(CJ12&lt;8,"Khá",IF(CJ12&lt;9,"Giỏi","XS"))))))))</f>
        <v>TBKhá</v>
      </c>
      <c r="CN12" s="78" t="str">
        <f t="shared" ref="CN12:CN51" si="1">IF(CK12="","",IF(C12="","",IF(CK12&lt;4,"Kém",IF(CK12&lt;5,"Yếu",IF(CK12&lt;6,"TB",IF(CK12&lt;7,"TBKhá",IF(CK12&lt;8,"Khá",IF(CK12&lt;9,"Giỏi","XS"))))))))</f>
        <v/>
      </c>
      <c r="CO12" s="78" t="str">
        <f t="shared" ref="CO12:CO51" si="2">IF(AND(CJ12&gt;=7,CL12&gt;=70,ISBLANK(CP12)=TRUE,CQ12=0,DH12=0,COUNT(CR12:DG12)&gt;0,COUNT(DI12:DX12)&gt;0),"Xét KT&amp;HB","")</f>
        <v/>
      </c>
      <c r="CP12" s="72"/>
      <c r="CQ12" s="177">
        <f t="shared" ref="CQ12:CQ51" si="3">COUNTIF(CR12:DG12,"&lt;5")</f>
        <v>2</v>
      </c>
      <c r="CR12" s="178">
        <f>I12</f>
        <v>6.8</v>
      </c>
      <c r="CS12" s="17">
        <f>N12</f>
        <v>8</v>
      </c>
      <c r="CT12" s="17">
        <f>S12</f>
        <v>6.6</v>
      </c>
      <c r="CU12" s="17">
        <f>X12</f>
        <v>3</v>
      </c>
      <c r="CV12" s="17">
        <f>AC12</f>
        <v>4</v>
      </c>
      <c r="CW12" s="17" t="str">
        <f>AH12</f>
        <v/>
      </c>
      <c r="CX12" s="17" t="str">
        <f>AM12</f>
        <v/>
      </c>
      <c r="CY12" s="17" t="str">
        <f>AR12</f>
        <v/>
      </c>
      <c r="CZ12" s="17" t="str">
        <f>AW12</f>
        <v/>
      </c>
      <c r="DA12" s="17" t="str">
        <f>BC12</f>
        <v/>
      </c>
      <c r="DB12" s="17">
        <f>BG12</f>
        <v>7</v>
      </c>
      <c r="DC12" s="17">
        <f>BL12</f>
        <v>5</v>
      </c>
      <c r="DD12" s="17">
        <f>BQ12</f>
        <v>8</v>
      </c>
      <c r="DE12" s="17" t="str">
        <f>BV12</f>
        <v/>
      </c>
      <c r="DF12" s="17" t="str">
        <f>CA12</f>
        <v/>
      </c>
      <c r="DG12" s="179" t="str">
        <f>CF12</f>
        <v/>
      </c>
      <c r="DH12" s="192">
        <f t="shared" ref="DH12:DH51" si="4">IF(COUNT(DI12:DX12)=0,"",COUNTIF(DI12:DX12,"&lt;5"))</f>
        <v>2</v>
      </c>
      <c r="DI12" s="178">
        <f>J12</f>
        <v>6.6</v>
      </c>
      <c r="DJ12" s="17">
        <f>O12</f>
        <v>7.7</v>
      </c>
      <c r="DK12" s="17">
        <f>T12</f>
        <v>6.5</v>
      </c>
      <c r="DL12" s="17">
        <f>Y12</f>
        <v>4</v>
      </c>
      <c r="DM12" s="17">
        <f>AD12</f>
        <v>4.5</v>
      </c>
      <c r="DN12" s="17" t="str">
        <f>AI12</f>
        <v/>
      </c>
      <c r="DO12" s="17" t="str">
        <f>AN12</f>
        <v/>
      </c>
      <c r="DP12" s="17" t="str">
        <f>AS12</f>
        <v/>
      </c>
      <c r="DQ12" s="17" t="str">
        <f>AX12</f>
        <v/>
      </c>
      <c r="DR12" s="17" t="str">
        <f>BC12</f>
        <v/>
      </c>
      <c r="DS12" s="17">
        <f>BH12</f>
        <v>6.8</v>
      </c>
      <c r="DT12" s="17">
        <f>BM12</f>
        <v>5.0999999999999996</v>
      </c>
      <c r="DU12" s="17">
        <f>BR12</f>
        <v>7.6</v>
      </c>
      <c r="DV12" s="17" t="str">
        <f>BW12</f>
        <v/>
      </c>
      <c r="DW12" s="17" t="str">
        <f>CB12</f>
        <v/>
      </c>
      <c r="DX12" s="17" t="str">
        <f>CG12</f>
        <v/>
      </c>
      <c r="DY12" s="204">
        <f t="shared" ref="DY12:DY51" si="5">IF(COUNT(DI12:DX12)=0,"",ROUND(SUMPRODUCT(DI12:DX12,$DI$7:$DX$7)/SUM($DI$7:$DX$7),1))</f>
        <v>6.1</v>
      </c>
      <c r="DZ12" s="86" t="str">
        <f>L12</f>
        <v/>
      </c>
      <c r="EA12" s="17" t="str">
        <f>Q12</f>
        <v/>
      </c>
      <c r="EB12" s="17" t="str">
        <f>V12</f>
        <v/>
      </c>
      <c r="EC12" s="17" t="str">
        <f>AA12</f>
        <v/>
      </c>
      <c r="ED12" s="17" t="str">
        <f>AF12</f>
        <v/>
      </c>
      <c r="EE12" s="17" t="str">
        <f>AK12</f>
        <v/>
      </c>
      <c r="EF12" s="17" t="str">
        <f>AP12</f>
        <v/>
      </c>
      <c r="EG12" s="17" t="str">
        <f>AU12</f>
        <v/>
      </c>
      <c r="EH12" s="17" t="str">
        <f>AZ12</f>
        <v/>
      </c>
      <c r="EI12" s="17" t="str">
        <f>IF(BE12="","",BE12)</f>
        <v/>
      </c>
      <c r="EJ12" s="17" t="str">
        <f>BJ12</f>
        <v/>
      </c>
      <c r="EK12" s="17" t="str">
        <f>BO12</f>
        <v/>
      </c>
      <c r="EL12" s="17" t="str">
        <f>BT12</f>
        <v/>
      </c>
      <c r="EM12" s="17" t="str">
        <f>BY12</f>
        <v/>
      </c>
      <c r="EN12" s="17" t="str">
        <f>CD12</f>
        <v/>
      </c>
      <c r="EO12" s="227" t="str">
        <f>CI12</f>
        <v/>
      </c>
      <c r="EP12" s="178">
        <f>IF(AND(I12="",ISNUMBER(J12),K12=""),J12,IF(I12&gt;=K12,J12,L12))</f>
        <v>6.6</v>
      </c>
      <c r="EQ12" s="17">
        <f>IF(AND(N12="",ISNUMBER(O12),P12=""),O12,IF(N12&gt;=P12,O12,Q12))</f>
        <v>7.7</v>
      </c>
      <c r="ER12" s="17">
        <f>IF(AND(S12="",ISNUMBER(T12),U12=""),T12,IF(S12&gt;=U12,T12,V12))</f>
        <v>6.5</v>
      </c>
      <c r="ES12" s="17">
        <f>IF(AND(X12="",ISNUMBER(Y12),Z12=""),Y12,IF(X12&gt;=Z12,Y12,AA12))</f>
        <v>4</v>
      </c>
      <c r="ET12" s="17">
        <f>IF(AND(AC12="",ISNUMBER(AD12),AE12=""),AD12,IF(AC12&gt;=AE12,AD12,AF12))</f>
        <v>4.5</v>
      </c>
      <c r="EU12" s="17" t="str">
        <f>IF(AND(AH12="",ISNUMBER(AI12),AJ12=""),AI12,IF(AH12&gt;=AJ12,AI12,AK12))</f>
        <v/>
      </c>
      <c r="EV12" s="17" t="str">
        <f>IF(AND(AM12="",ISNUMBER(AN12),AO12=""),AN12,IF(AM12&gt;=AO12,AN12,AP12))</f>
        <v/>
      </c>
      <c r="EW12" s="17" t="str">
        <f>IF(AND(AR12="",ISNUMBER(AS12),AT12=""),AS12,IF(AR12&gt;=AT12,AS12,AU12))</f>
        <v/>
      </c>
      <c r="EX12" s="17" t="str">
        <f>IF(AND(AW12="",ISNUMBER(AX12),AY12=""),AX12,IF(AW12&gt;=AY12,AX12,AZ12))</f>
        <v/>
      </c>
      <c r="EY12" s="17" t="str">
        <f>IF(BE12="","",BE12)</f>
        <v/>
      </c>
      <c r="EZ12" s="17">
        <f>IF(AND(BG12="",ISNUMBER(BH12),BI12=""),BH12,IF(BG12&gt;=BI12,BH12,BJ12))</f>
        <v>6.8</v>
      </c>
      <c r="FA12" s="17">
        <f>IF(AND(BL12="",ISNUMBER(BM12),BN12=""),BM12,IF(BL12&gt;=BN12,BM12,BO12))</f>
        <v>5.0999999999999996</v>
      </c>
      <c r="FB12" s="17">
        <f>IF(AND(BQ12="",ISNUMBER(BR12),BS12=""),BR12,IF(BQ12&gt;=BS12,BR12,BT12))</f>
        <v>7.6</v>
      </c>
      <c r="FC12" s="17" t="str">
        <f>IF(AND(BV12="",ISNUMBER(BW12),BX12=""),BW12,IF(BV12&gt;=BX12,BW12,BY12))</f>
        <v/>
      </c>
      <c r="FD12" s="17" t="str">
        <f>IF(AND(CA12="",ISNUMBER(CB12),CC12=""),CB12,IF(CA12&gt;=CC12,CB12,CD12))</f>
        <v/>
      </c>
      <c r="FE12" s="17" t="str">
        <f>IF(AND(CF12="",ISNUMBER(CG12),CH12=""),CG12,IF(CF12&gt;=CH12,CG12,CI12))</f>
        <v/>
      </c>
      <c r="FF12" s="204" t="str">
        <f t="shared" ref="FF12:FF51" si="6">IF(COUNT(DZ12:EO12)=0,"",ROUND(SUMPRODUCT(EP12:FE12,$EP$7:$FE$7)/SUM($EP$7:$FE$7),1))</f>
        <v/>
      </c>
    </row>
    <row r="13" spans="1:162" ht="15.75">
      <c r="A13" s="63">
        <f>IF(B13="","",IF(SUBTOTAL(3,$B$12:B13)=SUBTOTAL(3,$B$12:B12),"",SUBTOTAL(3,$B$12:B13)))</f>
        <v>2</v>
      </c>
      <c r="B13" s="283" t="s">
        <v>189</v>
      </c>
      <c r="C13" s="66" t="str">
        <f>IF($B13="","",IF(ISNA(VLOOKUP($B13,'DS LOP HKI'!$B$2:$D$1060,2,FALSE))=TRUE,"",VLOOKUP($B13,'DS LOP HKI'!$B$2:$D$1060,2,FALSE)))</f>
        <v>Nguyễn</v>
      </c>
      <c r="D13" s="67" t="str">
        <f>IF($B13="","",IF(ISNA(VLOOKUP($B13,'DS LOP HKI'!$B$2:$D$1060,3,FALSE))=TRUE,"",VLOOKUP($B13,'DS LOP HKI'!$B$2:$D$1060,3,FALSE)))</f>
        <v>Cảnh</v>
      </c>
      <c r="E13" s="283" t="s">
        <v>38</v>
      </c>
      <c r="F13" s="47"/>
      <c r="G13" s="76"/>
      <c r="H13" s="69">
        <f>IF(OR($H$6="",$H$7=""),"",IF($B13="","",IF(ISNA(VLOOKUP($B13,'LT01'!$B$12:$N$51,11,FALSE)),"",IF(VLOOKUP($B13,'LT01'!$B$12:$N$51,11,FALSE)="","",VLOOKUP($B13,'LT01'!$B$12:$N$51,11,FALSE)))))</f>
        <v>5.8</v>
      </c>
      <c r="I13" s="176">
        <f>IF(OR($H$6="",$H$7=""),"",IF($B13="","",IF(ISNA(VLOOKUP($B13,'LT01'!$B$12:$N$51,12,FALSE)),"",IF(VLOOKUP($B13,'LT01'!$B$12:$N$51,12,FALSE)="","",VLOOKUP($B13,'LT01'!$B$12:$N$51,12,FALSE)))))</f>
        <v>4.4000000000000004</v>
      </c>
      <c r="J13" s="176">
        <f>IF(OR($H$6="",$H$7=""),"",IF($B13="","",IF(ISNA(VLOOKUP($B13,'LT01'!$B$12:$N$51,13,FALSE)),"",IF(VLOOKUP($B13,'LT01'!$B$12:$N$51,13,FALSE)="","",VLOOKUP($B13,'LT01'!$B$12:$N$51,13,FALSE)))))</f>
        <v>5</v>
      </c>
      <c r="K13" s="70"/>
      <c r="L13" s="71" t="str">
        <f t="shared" ref="L13:L51" si="7">IF($H$7=0,"",IF(J13="","",IF(K13="","",IF(K13&gt;I13,ROUND((H13*0.4+K13*0.6),1),I13))))</f>
        <v/>
      </c>
      <c r="M13" s="69">
        <f>IF(OR($M$6="",$M$7=""),"",IF($B13="","",IF(ISNA(VLOOKUP($B13,'LT02'!$B$12:$N$51,11,FALSE)),"",IF(VLOOKUP($B13,'LT02'!$B$12:$N$51,11,FALSE)="","",VLOOKUP($B13,'LT02'!$B$12:$N$51,11,FALSE)))))</f>
        <v>4</v>
      </c>
      <c r="N13" s="176">
        <f>IF(OR($H$6="",$H$7=""),"",IF($B13="","",IF(ISNA(VLOOKUP($B13,'LT02'!$B$12:$N$51,12,FALSE)),"",IF(VLOOKUP($B13,'LT02'!$B$12:$N$51,12,FALSE)="","",VLOOKUP($B13,'LT02'!$B$12:$N$51,12,FALSE)))))</f>
        <v>3.5</v>
      </c>
      <c r="O13" s="176">
        <f>IF(OR($M$6="",$M$7=""),"",IF($B13="","",IF(ISNA(VLOOKUP($B13,'LT02'!$B$12:$N$51,13,FALSE)),"",IF(VLOOKUP($B13,'LT02'!$B$12:$N$51,13,FALSE)="","",VLOOKUP($B13,'LT02'!$B$12:$N$51,13,FALSE)))))</f>
        <v>3.7</v>
      </c>
      <c r="P13" s="70"/>
      <c r="Q13" s="71" t="str">
        <f t="shared" ref="Q13:Q51" si="8">IF($M$7=0,"",IF(O13="","",IF(P13="","",IF(N13&gt;P13,O13,ROUND((M13*0.4+P13*0.6),1)))))</f>
        <v/>
      </c>
      <c r="R13" s="69">
        <f>IF(OR($R$6="",$R$7=""),"",IF($B13="","",IF(ISNA(VLOOKUP($B13,'LT03'!$B$12:$N$51,11,FALSE)),"",IF(VLOOKUP($B13,'LT03'!$B$12:$N$51,11,FALSE)="","",VLOOKUP($B13,'LT03'!$B$12:$N$51,11,FALSE)))))</f>
        <v>6.4</v>
      </c>
      <c r="S13" s="176">
        <f>IF(OR($H$6="",$H$7=""),"",IF($B13="","",IF(ISNA(VLOOKUP($B13,'LT03'!$B$12:$N$51,12,FALSE)),"",IF(VLOOKUP($B13,'LT03'!$B$12:$N$51,12,FALSE)="","",VLOOKUP($B13,'LT03'!$B$12:$N$51,12,FALSE)))))</f>
        <v>5.8</v>
      </c>
      <c r="T13" s="176">
        <f>IF(OR($R$6="",$R$7=""),"",IF($B13="","",IF(ISNA(VLOOKUP($B13,'LT03'!$B$12:$N$51,13,FALSE)),"",IF(VLOOKUP($B13,'LT03'!$B$12:$N$51,13,FALSE)="","",VLOOKUP($B13,'LT03'!$B$12:$N$51,13,FALSE)))))</f>
        <v>6</v>
      </c>
      <c r="U13" s="70"/>
      <c r="V13" s="71" t="str">
        <f t="shared" ref="V13:V51" si="9">IF($R$7=0,"",IF(T13="","",IF(U13="","",IF(S13&gt;U13,T13,ROUND((R13*0.4+U13*0.6),1)))))</f>
        <v/>
      </c>
      <c r="W13" s="69">
        <f>IF(OR($W$6="",$W$7=""),"",IF($B13="","",IF(ISNA(VLOOKUP($B13,'LT04'!$B$12:$N$51,11,FALSE)),"",IF(VLOOKUP($B13,'LT04'!$B$12:$N$51,11,FALSE)="","",VLOOKUP($B13,'LT04'!$B$12:$N$51,11,FALSE)))))</f>
        <v>4</v>
      </c>
      <c r="X13" s="176">
        <f>IF(OR($H$6="",$H$7=""),"",IF($B13="","",IF(ISNA(VLOOKUP($B13,'LT04'!$B$12:$N$51,12,FALSE)),"",IF(VLOOKUP($B13,'LT04'!$B$12:$N$51,12,FALSE)="","",VLOOKUP($B13,'LT04'!$B$12:$N$51,12,FALSE)))))</f>
        <v>7.5</v>
      </c>
      <c r="Y13" s="176">
        <f>IF(OR($W$6="",$W$7=""),"",IF($B13="","",IF(ISNA(VLOOKUP($B13,'LT04'!$B$12:$N$51,13,FALSE)),"",IF(VLOOKUP($B13,'LT04'!$B$12:$N$51,13,FALSE)="","",VLOOKUP($B13,'LT04'!$B$12:$N$51,13,FALSE)))))</f>
        <v>6.1</v>
      </c>
      <c r="Z13" s="70"/>
      <c r="AA13" s="71" t="str">
        <f t="shared" ref="AA13:AA51" si="10">IF($W$7=0,"",IF(Y13="","",IF(Z13="","",IF(X13&gt;Z13,Y13,ROUND((W13*0.4+Z13*0.6),1)))))</f>
        <v/>
      </c>
      <c r="AB13" s="69">
        <f>IF(OR($AB$6="",$AB$7=""),"",IF($B13="","",IF(ISNA(VLOOKUP($B13,'LT05'!$B$12:$N$51,11,FALSE)),"",IF(VLOOKUP($B13,'LT05'!$B$12:$N$51,11,FALSE)="","",VLOOKUP($B13,'LT05'!$B$12:$N$51,11,FALSE)))))</f>
        <v>5</v>
      </c>
      <c r="AC13" s="176">
        <f>IF(OR($H$6="",$H$7=""),"",IF($B13="","",IF(ISNA(VLOOKUP($B13,'LT05'!$B$12:$N$51,12,FALSE)),"",IF(VLOOKUP($B13,'LT05'!$B$12:$N$51,12,FALSE)="","",VLOOKUP($B13,'LT05'!$B$12:$N$51,12,FALSE)))))</f>
        <v>4</v>
      </c>
      <c r="AD13" s="176">
        <f>IF(OR($AB$6="",$AB$7=""),"",IF($B13="","",IF(ISNA(VLOOKUP($B13,'LT05'!$B$12:$N$51,13,FALSE)),"",IF(VLOOKUP($B13,'LT05'!$B$12:$N$51,13,FALSE)="","",VLOOKUP($B13,'LT05'!$B$12:$N$51,13,FALSE)))))</f>
        <v>4.4000000000000004</v>
      </c>
      <c r="AE13" s="70"/>
      <c r="AF13" s="71" t="str">
        <f t="shared" ref="AF13:AF51" si="11">IF($AB$7=0,"",IF(AD13="","",IF(AE13="","",IF(AC13&gt;AE13,AD13,ROUND((AB13*0.4+AE13*0.6),1)))))</f>
        <v/>
      </c>
      <c r="AG13" s="69" t="str">
        <f>IF(OR($AG$6="",$AG$7=""),"",IF($B13="","",IF(ISNA(VLOOKUP($B13,'LT06'!$B$12:$N$51,11,FALSE)),"",IF(VLOOKUP($B13,'LT06'!$B$12:$N$51,11,FALSE)="","",VLOOKUP($B13,'LT06'!$B$12:$N$51,11,FALSE)))))</f>
        <v/>
      </c>
      <c r="AH13" s="176" t="str">
        <f>IF(OR($H$6="",$H$7=""),"",IF($B13="","",IF(ISNA(VLOOKUP($B13,'LT06'!$B$12:$N$51,12,FALSE)),"",IF(VLOOKUP($B13,'LT06'!$B$12:$N$51,12,FALSE)="","",VLOOKUP($B13,'LT06'!$B$12:$N$51,12,FALSE)))))</f>
        <v/>
      </c>
      <c r="AI13" s="176" t="str">
        <f>IF(OR($AG$6="",$AG$7=""),"",IF($B13="","",IF(ISNA(VLOOKUP($B13,'LT06'!$B$12:$N$51,13,FALSE)),"",IF(VLOOKUP($B13,'LT06'!$B$12:$N$51,13,FALSE)="","",VLOOKUP($B13,'LT06'!$B$12:$N$51,13,FALSE)))))</f>
        <v/>
      </c>
      <c r="AJ13" s="70"/>
      <c r="AK13" s="71" t="str">
        <f t="shared" ref="AK13:AK51" si="12">IF($AG$7=0,"",IF(AI13="","",IF(AJ13="","",IF(AH13&gt;AJ13,AI13,ROUND((AG13*0.4+AJ13*0.6),1)))))</f>
        <v/>
      </c>
      <c r="AL13" s="69" t="str">
        <f>IF(OR($AL$6="",$AL$7=""),"",IF($B13="","",IF(ISNA(VLOOKUP($B13,'LT07'!$B$12:$N$51,11,FALSE)),"",IF(VLOOKUP($B13,'LT07'!$B$12:$N$51,11,FALSE)="","",VLOOKUP($B13,'LT07'!$B$12:$N$51,11,FALSE)))))</f>
        <v/>
      </c>
      <c r="AM13" s="176" t="str">
        <f>IF(OR($H$6="",$H$7=""),"",IF($B13="","",IF(ISNA(VLOOKUP($B13,'LT07'!$B$12:$N$51,12,FALSE)),"",IF(VLOOKUP($B13,'LT07'!$B$12:$N$51,12,FALSE)="","",VLOOKUP($B13,'LT07'!$B$12:$N$51,12,FALSE)))))</f>
        <v/>
      </c>
      <c r="AN13" s="176" t="str">
        <f>IF(OR($AL$6="",$AL$7=""),"",IF($B13="","",IF(ISNA(VLOOKUP($B13,'LT07'!$B$12:$N$51,13,FALSE)),"",IF(VLOOKUP($B13,'LT07'!$B$12:$N$51,13,FALSE)="","",VLOOKUP($B13,'LT07'!$B$12:$N$51,13,FALSE)))))</f>
        <v/>
      </c>
      <c r="AO13" s="70"/>
      <c r="AP13" s="71" t="str">
        <f t="shared" ref="AP13:AP51" si="13">IF($AL$7=0,"",IF(AN13="","",IF(AO13="","",IF(AM13&gt;AO13,AN13,ROUND((AL13*0.4+AO13*0.6),1)))))</f>
        <v/>
      </c>
      <c r="AQ13" s="69" t="str">
        <f>IF(OR($AQ$6="",$AQ$7=""),"",IF($B13="","",IF(ISNA(VLOOKUP($B13,'LT08'!$B$12:$N$51,11,FALSE)),"",IF(VLOOKUP($B13,'LT08'!$B$12:$N$51,11,FALSE)="","",VLOOKUP($B13,'LT08'!$B$12:$N$51,11,FALSE)))))</f>
        <v/>
      </c>
      <c r="AR13" s="176" t="str">
        <f>IF(OR($H$6="",$H$7=""),"",IF($B13="","",IF(ISNA(VLOOKUP($B13,'LT08'!$B$12:$N$51,12,FALSE)),"",IF(VLOOKUP($B13,'LT08'!$B$12:$N$51,12,FALSE)="","",VLOOKUP($B13,'LT08'!$B$12:$N$51,12,FALSE)))))</f>
        <v/>
      </c>
      <c r="AS13" s="176" t="str">
        <f>IF(OR($AQ$6="",$AQ$7=""),"",IF($B13="","",IF(ISNA(VLOOKUP($B13,'LT08'!$B$12:$N$51,13,FALSE)),"",IF(VLOOKUP($B13,'LT08'!$B$12:$N$51,13,FALSE)="","",VLOOKUP($B13,'LT08'!$B$12:$N$51,13,FALSE)))))</f>
        <v/>
      </c>
      <c r="AT13" s="70"/>
      <c r="AU13" s="71" t="str">
        <f t="shared" ref="AU13:AU51" si="14">IF($AQ$7=0,"",IF(AS13="","",IF(AT13="","",IF(AR13&gt;AT13,AS13,ROUND((AQ13*0.4+AT13*0.6),1)))))</f>
        <v/>
      </c>
      <c r="AV13" s="69" t="str">
        <f>IF(OR($AV$6="",$AV$7=""),"",IF($B13="","",IF(ISNA(VLOOKUP($B13,'LT09'!$B$12:$N$51,11,FALSE)),"",IF(VLOOKUP($B13,'LT09'!$B$12:$N$51,11,FALSE)="","",VLOOKUP($B13,'LT09'!$B$12:$N$51,11,FALSE)))))</f>
        <v/>
      </c>
      <c r="AW13" s="176" t="str">
        <f>IF(OR($H$6="",$H$7=""),"",IF($B13="","",IF(ISNA(VLOOKUP($B13,'LT09'!$B$12:$N$51,12,FALSE)),"",IF(VLOOKUP($B13,'LT09'!$B$12:$N$51,12,FALSE)="","",VLOOKUP($B13,'LT09'!$B$12:$N$51,12,FALSE)))))</f>
        <v/>
      </c>
      <c r="AX13" s="176" t="str">
        <f>IF(OR($AV$6="",$AV$7=""),"",IF($B13="","",IF(ISNA(VLOOKUP($B13,'LT09'!$B$12:$N$51,13,FALSE)),"",IF(VLOOKUP($B13,'LT09'!$B$12:$N$51,13,FALSE)="","",VLOOKUP($B13,'LT09'!$B$12:$N$51,13,FALSE)))))</f>
        <v/>
      </c>
      <c r="AY13" s="70"/>
      <c r="AZ13" s="71" t="str">
        <f t="shared" ref="AZ13:AZ51" si="15">IF($AV$7=0,"",IF(AX13="","",IF(AY13="","",IF(AW13&gt;AY13,AX13,ROUND((AV13*0.4+AY13*0.6),1)))))</f>
        <v/>
      </c>
      <c r="BA13" s="68"/>
      <c r="BB13" s="205"/>
      <c r="BC13" s="176" t="str">
        <f>IF(OR($BF$6="",$BF$7=""),"",IF($B13="","",IF(ISNA(VLOOKUP($B13,'DO AN'!$B$12:$N$51,11,FALSE)),"",IF(VLOOKUP($B13,'DO AN'!$B$12:$N$51,11,FALSE)="","",VLOOKUP($B13,'DO AN'!$B$12:$N$51,11,FALSE)))))</f>
        <v/>
      </c>
      <c r="BD13" s="70"/>
      <c r="BE13" s="75"/>
      <c r="BF13" s="69">
        <f>IF(OR($BF$6="",$BF$7=""),"",IF($B13="","",IF(ISNA(VLOOKUP($B13,'TH01'!$B$12:$N$51,11,FALSE)),"",IF(VLOOKUP($B13,'TH01'!$B$12:$N$51,11,FALSE)="","",VLOOKUP($B13,'TH01'!$B$12:$N$51,11,FALSE)))))</f>
        <v>5</v>
      </c>
      <c r="BG13" s="176">
        <f>IF(OR($H$6="",$H$7=""),"",IF($B13="","",IF(ISNA(VLOOKUP($B13,'TH01'!$B$12:$N$51,12,FALSE)),"",IF(VLOOKUP($B13,'TH01'!$B$12:$N$51,12,FALSE)="","",VLOOKUP($B13,'TH01'!$B$12:$N$51,12,FALSE)))))</f>
        <v>5</v>
      </c>
      <c r="BH13" s="176">
        <f>IF(OR($BF$6="",$BF$7=""),"",IF($B13="","",IF(ISNA(VLOOKUP($B13,'TH01'!$B$12:$N$51,13,FALSE)),"",IF(VLOOKUP($B13,'TH01'!$B$12:$N$51,13,FALSE)="","",VLOOKUP($B13,'TH01'!$B$12:$N$51,13,FALSE)))))</f>
        <v>5</v>
      </c>
      <c r="BI13" s="70"/>
      <c r="BJ13" s="71" t="str">
        <f t="shared" ref="BJ13:BJ51" si="16">IF($BF$7=0,"",IF(BH13="","",IF(BI13="","",IF(BG13&gt;BI13,BH13,ROUND((BF13*0.4+BI13*0.6),1)))))</f>
        <v/>
      </c>
      <c r="BK13" s="69">
        <f>IF(OR($BK$6="",$BK$7=""),"",IF($B13="","",IF(ISNA(VLOOKUP($B13,'TH02'!$B$12:$N$51,11,FALSE)),"",IF(VLOOKUP($B13,'TH02'!$B$12:$N$51,11,FALSE)="","",VLOOKUP($B13,'TH02'!$B$12:$N$51,11,FALSE)))))</f>
        <v>5</v>
      </c>
      <c r="BL13" s="176">
        <f>IF(OR($H$6="",$H$7=""),"",IF($B13="","",IF(ISNA(VLOOKUP($B13,'TH02'!$B$12:$N$51,12,FALSE)),"",IF(VLOOKUP($B13,'TH02'!$B$12:$N$51,12,FALSE)="","",VLOOKUP($B13,'TH02'!$B$12:$N$51,12,FALSE)))))</f>
        <v>5</v>
      </c>
      <c r="BM13" s="176">
        <f>IF(OR($BK$6="",$BK$7=""),"",IF($B13="","",IF(ISNA(VLOOKUP($B13,'TH02'!$B$12:$N$51,13,FALSE)),"",IF(VLOOKUP($B13,'TH02'!$B$12:$N$51,13,FALSE)="","",VLOOKUP($B13,'TH02'!$B$12:$N$51,13,FALSE)))))</f>
        <v>5</v>
      </c>
      <c r="BN13" s="70"/>
      <c r="BO13" s="71" t="str">
        <f t="shared" ref="BO13:BO51" si="17">IF($BK$7=0,"",IF(BM13="","",IF(BN13="","",IF(BL13&gt;BN13,BM13,ROUND((BK13*0.4+BN13*0.6),1)))))</f>
        <v/>
      </c>
      <c r="BP13" s="69">
        <f>IF(OR($BP$6="",$BP$7=""),"",IF($B13="","",IF(ISNA(VLOOKUP($B13,'TH03'!$B$12:$N$51,11,FALSE)),"",IF(VLOOKUP($B13,'TH03'!$B$12:$N$51,11,FALSE)="","",VLOOKUP($B13,'TH03'!$B$12:$N$51,11,FALSE)))))</f>
        <v>5</v>
      </c>
      <c r="BQ13" s="176">
        <f>IF(OR($H$6="",$H$7=""),"",IF($B13="","",IF(ISNA(VLOOKUP($B13,'TH03'!$B$12:$N$51,12,FALSE)),"",IF(VLOOKUP($B13,'TH03'!$B$12:$N$51,12,FALSE)="","",VLOOKUP($B13,'TH03'!$B$12:$N$51,12,FALSE)))))</f>
        <v>7</v>
      </c>
      <c r="BR13" s="176">
        <f>IF(OR($BP$6="",$BP$7=""),"",IF($B13="","",IF(ISNA(VLOOKUP($B13,'TH03'!$B$12:$N$51,13,FALSE)),"",IF(VLOOKUP($B13,'TH03'!$B$12:$N$51,13,FALSE)="","",VLOOKUP($B13,'TH03'!$B$12:$N$51,13,FALSE)))))</f>
        <v>6.2</v>
      </c>
      <c r="BS13" s="48"/>
      <c r="BT13" s="71" t="str">
        <f t="shared" ref="BT13:BT51" si="18">IF($BP$7=0,"",IF(BR13="","",IF(BS13="","",IF(BQ13&gt;BS13,BR13,ROUND((BP13*0.4+BS13*0.6),1)))))</f>
        <v/>
      </c>
      <c r="BU13" s="69" t="str">
        <f>IF(OR($BU$6="",$BU$7=""),"",IF($B13="","",IF(ISNA(VLOOKUP($B13,'TH04'!$B$12:$N$51,11,FALSE)),"",IF(VLOOKUP($B13,'TH04'!$B$12:$N$51,11,FALSE)="","",VLOOKUP($B13,'TH04'!$B$12:$N$51,11,FALSE)))))</f>
        <v/>
      </c>
      <c r="BV13" s="176" t="str">
        <f>IF(OR($H$6="",$H$7=""),"",IF($B13="","",IF(ISNA(VLOOKUP($B13,'TH04'!$B$12:$N$51,12,FALSE)),"",IF(VLOOKUP($B13,'TH04'!$B$12:$N$51,12,FALSE)="","",VLOOKUP($B13,'TH04'!$B$12:$N$51,12,FALSE)))))</f>
        <v/>
      </c>
      <c r="BW13" s="176" t="str">
        <f>IF(OR($BU$6="",$BU$7=""),"",IF($B13="","",IF(ISNA(VLOOKUP($B13,'TH04'!$B$12:$N$51,13,FALSE)),"",IF(VLOOKUP($B13,'TH04'!$B$12:$N$51,13,FALSE)="","",VLOOKUP($B13,'TH04'!$B$12:$N$51,13,FALSE)))))</f>
        <v/>
      </c>
      <c r="BX13" s="70"/>
      <c r="BY13" s="71" t="str">
        <f t="shared" ref="BY13:BY51" si="19">IF($BU$7=0,"",IF(BW13="","",IF(BX13="","",IF(BV13&gt;BX13,BW13,ROUND((BU13*0.4+BX13*0.6),1)))))</f>
        <v/>
      </c>
      <c r="BZ13" s="69" t="str">
        <f>IF(OR($BZ$6="",$BZ$7=""),"",IF($B13="","",IF(ISNA(VLOOKUP($B13,'TH05'!$B$12:$N$51,11,FALSE)),"",IF(VLOOKUP($B13,'TH05'!$B$12:$N$51,11,FALSE)="","",VLOOKUP($B13,'TH05'!$B$12:$N$51,11,FALSE)))))</f>
        <v/>
      </c>
      <c r="CA13" s="176" t="str">
        <f>IF(OR($H$6="",$H$7=""),"",IF($B13="","",IF(ISNA(VLOOKUP($B13,'TH05'!$B$12:$N$51,12,FALSE)),"",IF(VLOOKUP($B13,'TH05'!$B$12:$N$51,12,FALSE)="","",VLOOKUP($B13,'TH05'!$B$12:$N$51,12,FALSE)))))</f>
        <v/>
      </c>
      <c r="CB13" s="176" t="str">
        <f>IF(OR($BZ$6="",$BZ$7=""),"",IF($B13="","",IF(ISNA(VLOOKUP($B13,'TH05'!$B$12:$N$51,13,FALSE)),"",IF(VLOOKUP($B13,'TH05'!$B$12:$N$51,13,FALSE)="","",VLOOKUP($B13,'TH05'!$B$12:$N$51,13,FALSE)))))</f>
        <v/>
      </c>
      <c r="CC13" s="70"/>
      <c r="CD13" s="71" t="str">
        <f t="shared" ref="CD13:CD51" si="20">IF($BZ$7=0,"",IF(CB13="","",IF(CC13="","",IF(CA13&gt;CC13,CB13,ROUND((BZ13*0.4+CC13*0.6),1)))))</f>
        <v/>
      </c>
      <c r="CE13" s="69" t="str">
        <f>IF(OR($CE$6="",$CE$7=""),"",IF($B13="","",IF(ISNA(VLOOKUP($B13,'TH06'!$B$12:$N$51,11,FALSE)),"",IF(VLOOKUP($B13,'TH06'!$B$12:$N$51,11,FALSE)="","",VLOOKUP($B13,'TH06'!$B$12:$N$51,11,FALSE)))))</f>
        <v/>
      </c>
      <c r="CF13" s="176" t="str">
        <f>IF(OR($H$6="",$H$7=""),"",IF($B13="","",IF(ISNA(VLOOKUP($B13,'TH06'!$B$12:$N$51,12,FALSE)),"",IF(VLOOKUP($B13,'TH06'!$B$12:$N$51,12,FALSE)="","",VLOOKUP($B13,'TH06'!$B$12:$N$51,12,FALSE)))))</f>
        <v/>
      </c>
      <c r="CG13" s="176" t="str">
        <f>IF(OR($CE$6="",$CE$7=""),"",IF($B13="","",IF(ISNA(VLOOKUP($B13,'TH06'!$B$12:$N$51,13,FALSE)),"",IF(VLOOKUP($B13,'TH06'!$B$12:$N$51,13,FALSE)="","",VLOOKUP($B13,'TH06'!$B$12:$N$51,13,FALSE)))))</f>
        <v/>
      </c>
      <c r="CH13" s="70"/>
      <c r="CI13" s="71" t="str">
        <f t="shared" ref="CI13:CI51" si="21">IF($CE$7=0,"",IF(CG13="","",IF(CH13="","",IF(CF13&gt;CH13,CG13,ROUND((CE13*0.4+CH13*0.6),1)))))</f>
        <v/>
      </c>
      <c r="CJ13" s="200">
        <f t="shared" ref="CJ13:CJ51" si="22">DY13</f>
        <v>5.3</v>
      </c>
      <c r="CK13" s="201" t="str">
        <f t="shared" ref="CK13:CK51" si="23">FF13</f>
        <v/>
      </c>
      <c r="CL13" s="82"/>
      <c r="CM13" s="79" t="str">
        <f t="shared" si="0"/>
        <v>TB</v>
      </c>
      <c r="CN13" s="79" t="str">
        <f t="shared" si="1"/>
        <v/>
      </c>
      <c r="CO13" s="79" t="str">
        <f t="shared" si="2"/>
        <v/>
      </c>
      <c r="CP13" s="49"/>
      <c r="CQ13" s="177">
        <f t="shared" si="3"/>
        <v>3</v>
      </c>
      <c r="CR13" s="178">
        <f t="shared" ref="CR13:CR51" si="24">I13</f>
        <v>4.4000000000000004</v>
      </c>
      <c r="CS13" s="17">
        <f t="shared" ref="CS13:CS51" si="25">N13</f>
        <v>3.5</v>
      </c>
      <c r="CT13" s="17">
        <f t="shared" ref="CT13:CT51" si="26">S13</f>
        <v>5.8</v>
      </c>
      <c r="CU13" s="17">
        <f t="shared" ref="CU13:CU51" si="27">X13</f>
        <v>7.5</v>
      </c>
      <c r="CV13" s="17">
        <f t="shared" ref="CV13:CV51" si="28">AC13</f>
        <v>4</v>
      </c>
      <c r="CW13" s="17" t="str">
        <f t="shared" ref="CW13:CW51" si="29">AH13</f>
        <v/>
      </c>
      <c r="CX13" s="17" t="str">
        <f t="shared" ref="CX13:CX51" si="30">AM13</f>
        <v/>
      </c>
      <c r="CY13" s="17" t="str">
        <f t="shared" ref="CY13:CY51" si="31">AR13</f>
        <v/>
      </c>
      <c r="CZ13" s="17" t="str">
        <f t="shared" ref="CZ13:CZ51" si="32">AW13</f>
        <v/>
      </c>
      <c r="DA13" s="17" t="str">
        <f t="shared" ref="DA13:DA51" si="33">BC13</f>
        <v/>
      </c>
      <c r="DB13" s="17">
        <f t="shared" ref="DB13:DB51" si="34">BG13</f>
        <v>5</v>
      </c>
      <c r="DC13" s="17">
        <f t="shared" ref="DC13:DC51" si="35">BL13</f>
        <v>5</v>
      </c>
      <c r="DD13" s="17">
        <f t="shared" ref="DD13:DD51" si="36">BQ13</f>
        <v>7</v>
      </c>
      <c r="DE13" s="17" t="str">
        <f t="shared" ref="DE13:DE51" si="37">BV13</f>
        <v/>
      </c>
      <c r="DF13" s="17" t="str">
        <f t="shared" ref="DF13:DF51" si="38">CA13</f>
        <v/>
      </c>
      <c r="DG13" s="179" t="str">
        <f t="shared" ref="DG13:DG51" si="39">CF13</f>
        <v/>
      </c>
      <c r="DH13" s="192">
        <f t="shared" si="4"/>
        <v>2</v>
      </c>
      <c r="DI13" s="178">
        <f t="shared" ref="DI13:DI51" si="40">J13</f>
        <v>5</v>
      </c>
      <c r="DJ13" s="17">
        <f t="shared" ref="DJ13:DJ51" si="41">O13</f>
        <v>3.7</v>
      </c>
      <c r="DK13" s="17">
        <f t="shared" ref="DK13:DK51" si="42">T13</f>
        <v>6</v>
      </c>
      <c r="DL13" s="17">
        <f t="shared" ref="DL13:DL51" si="43">Y13</f>
        <v>6.1</v>
      </c>
      <c r="DM13" s="17">
        <f t="shared" ref="DM13:DM51" si="44">AD13</f>
        <v>4.4000000000000004</v>
      </c>
      <c r="DN13" s="17" t="str">
        <f t="shared" ref="DN13:DN51" si="45">AI13</f>
        <v/>
      </c>
      <c r="DO13" s="17" t="str">
        <f t="shared" ref="DO13:DO51" si="46">AN13</f>
        <v/>
      </c>
      <c r="DP13" s="17" t="str">
        <f t="shared" ref="DP13:DP51" si="47">AS13</f>
        <v/>
      </c>
      <c r="DQ13" s="17" t="str">
        <f t="shared" ref="DQ13:DQ51" si="48">AX13</f>
        <v/>
      </c>
      <c r="DR13" s="17" t="str">
        <f t="shared" ref="DR13:DR51" si="49">BC13</f>
        <v/>
      </c>
      <c r="DS13" s="17">
        <f t="shared" ref="DS13:DS51" si="50">BH13</f>
        <v>5</v>
      </c>
      <c r="DT13" s="17">
        <f t="shared" ref="DT13:DT51" si="51">BM13</f>
        <v>5</v>
      </c>
      <c r="DU13" s="17">
        <f t="shared" ref="DU13:DU51" si="52">BR13</f>
        <v>6.2</v>
      </c>
      <c r="DV13" s="17" t="str">
        <f t="shared" ref="DV13:DV51" si="53">BW13</f>
        <v/>
      </c>
      <c r="DW13" s="17" t="str">
        <f t="shared" ref="DW13:DW51" si="54">CB13</f>
        <v/>
      </c>
      <c r="DX13" s="17" t="str">
        <f t="shared" ref="DX13:DX51" si="55">CG13</f>
        <v/>
      </c>
      <c r="DY13" s="204">
        <f t="shared" si="5"/>
        <v>5.3</v>
      </c>
      <c r="DZ13" s="86" t="str">
        <f t="shared" ref="DZ13:DZ51" si="56">L13</f>
        <v/>
      </c>
      <c r="EA13" s="17" t="str">
        <f t="shared" ref="EA13:EA51" si="57">Q13</f>
        <v/>
      </c>
      <c r="EB13" s="17" t="str">
        <f t="shared" ref="EB13:EB51" si="58">V13</f>
        <v/>
      </c>
      <c r="EC13" s="17" t="str">
        <f t="shared" ref="EC13:EC51" si="59">AA13</f>
        <v/>
      </c>
      <c r="ED13" s="17" t="str">
        <f t="shared" ref="ED13:ED51" si="60">AF13</f>
        <v/>
      </c>
      <c r="EE13" s="17" t="str">
        <f t="shared" ref="EE13:EE51" si="61">AK13</f>
        <v/>
      </c>
      <c r="EF13" s="17" t="str">
        <f t="shared" ref="EF13:EF51" si="62">AP13</f>
        <v/>
      </c>
      <c r="EG13" s="17" t="str">
        <f t="shared" ref="EG13:EG51" si="63">AU13</f>
        <v/>
      </c>
      <c r="EH13" s="17" t="str">
        <f t="shared" ref="EH13:EH51" si="64">AZ13</f>
        <v/>
      </c>
      <c r="EI13" s="17" t="str">
        <f t="shared" ref="EI13:EI51" si="65">IF(BE13="","",BE13)</f>
        <v/>
      </c>
      <c r="EJ13" s="17" t="str">
        <f t="shared" ref="EJ13:EJ51" si="66">BJ13</f>
        <v/>
      </c>
      <c r="EK13" s="17" t="str">
        <f t="shared" ref="EK13:EK51" si="67">BO13</f>
        <v/>
      </c>
      <c r="EL13" s="17" t="str">
        <f t="shared" ref="EL13:EL51" si="68">BT13</f>
        <v/>
      </c>
      <c r="EM13" s="17" t="str">
        <f t="shared" ref="EM13:EM51" si="69">BY13</f>
        <v/>
      </c>
      <c r="EN13" s="17" t="str">
        <f t="shared" ref="EN13:EN51" si="70">CD13</f>
        <v/>
      </c>
      <c r="EO13" s="227" t="str">
        <f t="shared" ref="EO13:EO51" si="71">CI13</f>
        <v/>
      </c>
      <c r="EP13" s="178">
        <f t="shared" ref="EP13:EP51" si="72">IF(AND(I13="",ISNUMBER(J13),K13=""),J13,IF(I13&gt;=K13,J13,L13))</f>
        <v>5</v>
      </c>
      <c r="EQ13" s="17">
        <f t="shared" ref="EQ13:EQ51" si="73">IF(AND(N13="",ISNUMBER(O13),P13=""),O13,IF(N13&gt;=P13,O13,Q13))</f>
        <v>3.7</v>
      </c>
      <c r="ER13" s="17">
        <f t="shared" ref="ER13:ER51" si="74">IF(AND(S13="",ISNUMBER(T13),U13=""),T13,IF(S13&gt;=U13,T13,V13))</f>
        <v>6</v>
      </c>
      <c r="ES13" s="17">
        <f t="shared" ref="ES13:ES51" si="75">IF(AND(X13="",ISNUMBER(Y13),Z13=""),Y13,IF(X13&gt;=Z13,Y13,AA13))</f>
        <v>6.1</v>
      </c>
      <c r="ET13" s="17">
        <f t="shared" ref="ET13:ET51" si="76">IF(AND(AC13="",ISNUMBER(AD13),AE13=""),AD13,IF(AC13&gt;=AE13,AD13,AF13))</f>
        <v>4.4000000000000004</v>
      </c>
      <c r="EU13" s="17" t="str">
        <f t="shared" ref="EU13:EU51" si="77">IF(AND(AH13="",ISNUMBER(AI13),AJ13=""),AI13,IF(AH13&gt;=AJ13,AI13,AK13))</f>
        <v/>
      </c>
      <c r="EV13" s="17" t="str">
        <f t="shared" ref="EV13:EV51" si="78">IF(AND(AM13="",ISNUMBER(AN13),AO13=""),AN13,IF(AM13&gt;=AO13,AN13,AP13))</f>
        <v/>
      </c>
      <c r="EW13" s="17" t="str">
        <f t="shared" ref="EW13:EW51" si="79">IF(AND(AR13="",ISNUMBER(AS13),AT13=""),AS13,IF(AR13&gt;=AT13,AS13,AU13))</f>
        <v/>
      </c>
      <c r="EX13" s="17" t="str">
        <f t="shared" ref="EX13:EX51" si="80">IF(AND(AW13="",ISNUMBER(AX13),AY13=""),AX13,IF(AW13&gt;=AY13,AX13,AZ13))</f>
        <v/>
      </c>
      <c r="EY13" s="17" t="str">
        <f t="shared" ref="EY13:EY51" si="81">IF(BE13="","",BE13)</f>
        <v/>
      </c>
      <c r="EZ13" s="17">
        <f t="shared" ref="EZ13:EZ51" si="82">IF(AND(BG13="",ISNUMBER(BH13),BI13=""),BH13,IF(BG13&gt;=BI13,BH13,BJ13))</f>
        <v>5</v>
      </c>
      <c r="FA13" s="17">
        <f t="shared" ref="FA13:FA51" si="83">IF(AND(BL13="",ISNUMBER(BM13),BN13=""),BM13,IF(BL13&gt;=BN13,BM13,BO13))</f>
        <v>5</v>
      </c>
      <c r="FB13" s="17">
        <f t="shared" ref="FB13:FB51" si="84">IF(AND(BQ13="",ISNUMBER(BR13),BS13=""),BR13,IF(BQ13&gt;=BS13,BR13,BT13))</f>
        <v>6.2</v>
      </c>
      <c r="FC13" s="17" t="str">
        <f t="shared" ref="FC13:FC51" si="85">IF(AND(BV13="",ISNUMBER(BW13),BX13=""),BW13,IF(BV13&gt;=BX13,BW13,BY13))</f>
        <v/>
      </c>
      <c r="FD13" s="17" t="str">
        <f t="shared" ref="FD13:FD51" si="86">IF(AND(CA13="",ISNUMBER(CB13),CC13=""),CB13,IF(CA13&gt;=CC13,CB13,CD13))</f>
        <v/>
      </c>
      <c r="FE13" s="17" t="str">
        <f t="shared" ref="FE13:FE51" si="87">IF(AND(CF13="",ISNUMBER(CG13),CH13=""),CG13,IF(CF13&gt;=CH13,CG13,CI13))</f>
        <v/>
      </c>
      <c r="FF13" s="204" t="str">
        <f t="shared" si="6"/>
        <v/>
      </c>
    </row>
    <row r="14" spans="1:162" ht="15.75">
      <c r="A14" s="63">
        <f>IF(B14="","",IF(SUBTOTAL(3,$B$12:B14)=SUBTOTAL(3,$B$12:B13),"",SUBTOTAL(3,$B$12:B14)))</f>
        <v>3</v>
      </c>
      <c r="B14" s="284" t="s">
        <v>193</v>
      </c>
      <c r="C14" s="66" t="str">
        <f>IF($B14="","",IF(ISNA(VLOOKUP($B14,'DS LOP HKI'!$B$2:$D$1060,2,FALSE))=TRUE,"",VLOOKUP($B14,'DS LOP HKI'!$B$2:$D$1060,2,FALSE)))</f>
        <v>Lê Minh</v>
      </c>
      <c r="D14" s="67" t="str">
        <f>IF($B14="","",IF(ISNA(VLOOKUP($B14,'DS LOP HKI'!$B$2:$D$1060,3,FALSE))=TRUE,"",VLOOKUP($B14,'DS LOP HKI'!$B$2:$D$1060,3,FALSE)))</f>
        <v>Cường</v>
      </c>
      <c r="E14" s="284" t="s">
        <v>38</v>
      </c>
      <c r="F14" s="47"/>
      <c r="G14" s="76"/>
      <c r="H14" s="69">
        <f>IF(OR($H$6="",$H$7=""),"",IF($B14="","",IF(ISNA(VLOOKUP($B14,'LT01'!$B$12:$N$51,11,FALSE)),"",IF(VLOOKUP($B14,'LT01'!$B$12:$N$51,11,FALSE)="","",VLOOKUP($B14,'LT01'!$B$12:$N$51,11,FALSE)))))</f>
        <v>4.5</v>
      </c>
      <c r="I14" s="176">
        <f>IF(OR($H$6="",$H$7=""),"",IF($B14="","",IF(ISNA(VLOOKUP($B14,'LT01'!$B$12:$N$51,12,FALSE)),"",IF(VLOOKUP($B14,'LT01'!$B$12:$N$51,12,FALSE)="","",VLOOKUP($B14,'LT01'!$B$12:$N$51,12,FALSE)))))</f>
        <v>0</v>
      </c>
      <c r="J14" s="176">
        <f>IF(OR($H$6="",$H$7=""),"",IF($B14="","",IF(ISNA(VLOOKUP($B14,'LT01'!$B$12:$N$51,13,FALSE)),"",IF(VLOOKUP($B14,'LT01'!$B$12:$N$51,13,FALSE)="","",VLOOKUP($B14,'LT01'!$B$12:$N$51,13,FALSE)))))</f>
        <v>1.8</v>
      </c>
      <c r="K14" s="70"/>
      <c r="L14" s="71" t="str">
        <f t="shared" si="7"/>
        <v/>
      </c>
      <c r="M14" s="69">
        <f>IF(OR($M$6="",$M$7=""),"",IF($B14="","",IF(ISNA(VLOOKUP($B14,'LT02'!$B$12:$N$51,11,FALSE)),"",IF(VLOOKUP($B14,'LT02'!$B$12:$N$51,11,FALSE)="","",VLOOKUP($B14,'LT02'!$B$12:$N$51,11,FALSE)))))</f>
        <v>3</v>
      </c>
      <c r="N14" s="176">
        <f>IF(OR($H$6="",$H$7=""),"",IF($B14="","",IF(ISNA(VLOOKUP($B14,'LT02'!$B$12:$N$51,12,FALSE)),"",IF(VLOOKUP($B14,'LT02'!$B$12:$N$51,12,FALSE)="","",VLOOKUP($B14,'LT02'!$B$12:$N$51,12,FALSE)))))</f>
        <v>4.5</v>
      </c>
      <c r="O14" s="176">
        <f>IF(OR($M$6="",$M$7=""),"",IF($B14="","",IF(ISNA(VLOOKUP($B14,'LT02'!$B$12:$N$51,13,FALSE)),"",IF(VLOOKUP($B14,'LT02'!$B$12:$N$51,13,FALSE)="","",VLOOKUP($B14,'LT02'!$B$12:$N$51,13,FALSE)))))</f>
        <v>3.9</v>
      </c>
      <c r="P14" s="70"/>
      <c r="Q14" s="71" t="str">
        <f t="shared" si="8"/>
        <v/>
      </c>
      <c r="R14" s="69">
        <f>IF(OR($R$6="",$R$7=""),"",IF($B14="","",IF(ISNA(VLOOKUP($B14,'LT03'!$B$12:$N$51,11,FALSE)),"",IF(VLOOKUP($B14,'LT03'!$B$12:$N$51,11,FALSE)="","",VLOOKUP($B14,'LT03'!$B$12:$N$51,11,FALSE)))))</f>
        <v>6.1</v>
      </c>
      <c r="S14" s="176">
        <f>IF(OR($H$6="",$H$7=""),"",IF($B14="","",IF(ISNA(VLOOKUP($B14,'LT03'!$B$12:$N$51,12,FALSE)),"",IF(VLOOKUP($B14,'LT03'!$B$12:$N$51,12,FALSE)="","",VLOOKUP($B14,'LT03'!$B$12:$N$51,12,FALSE)))))</f>
        <v>4.9000000000000004</v>
      </c>
      <c r="T14" s="176">
        <f>IF(OR($R$6="",$R$7=""),"",IF($B14="","",IF(ISNA(VLOOKUP($B14,'LT03'!$B$12:$N$51,13,FALSE)),"",IF(VLOOKUP($B14,'LT03'!$B$12:$N$51,13,FALSE)="","",VLOOKUP($B14,'LT03'!$B$12:$N$51,13,FALSE)))))</f>
        <v>5.4</v>
      </c>
      <c r="U14" s="70"/>
      <c r="V14" s="71" t="str">
        <f t="shared" si="9"/>
        <v/>
      </c>
      <c r="W14" s="69">
        <f>IF(OR($W$6="",$W$7=""),"",IF($B14="","",IF(ISNA(VLOOKUP($B14,'LT04'!$B$12:$N$51,11,FALSE)),"",IF(VLOOKUP($B14,'LT04'!$B$12:$N$51,11,FALSE)="","",VLOOKUP($B14,'LT04'!$B$12:$N$51,11,FALSE)))))</f>
        <v>3.8</v>
      </c>
      <c r="X14" s="176">
        <f>IF(OR($H$6="",$H$7=""),"",IF($B14="","",IF(ISNA(VLOOKUP($B14,'LT04'!$B$12:$N$51,12,FALSE)),"",IF(VLOOKUP($B14,'LT04'!$B$12:$N$51,12,FALSE)="","",VLOOKUP($B14,'LT04'!$B$12:$N$51,12,FALSE)))))</f>
        <v>7.5</v>
      </c>
      <c r="Y14" s="176">
        <f>IF(OR($W$6="",$W$7=""),"",IF($B14="","",IF(ISNA(VLOOKUP($B14,'LT04'!$B$12:$N$51,13,FALSE)),"",IF(VLOOKUP($B14,'LT04'!$B$12:$N$51,13,FALSE)="","",VLOOKUP($B14,'LT04'!$B$12:$N$51,13,FALSE)))))</f>
        <v>6</v>
      </c>
      <c r="Z14" s="70"/>
      <c r="AA14" s="71" t="str">
        <f t="shared" si="10"/>
        <v/>
      </c>
      <c r="AB14" s="69">
        <f>IF(OR($AB$6="",$AB$7=""),"",IF($B14="","",IF(ISNA(VLOOKUP($B14,'LT05'!$B$12:$N$51,11,FALSE)),"",IF(VLOOKUP($B14,'LT05'!$B$12:$N$51,11,FALSE)="","",VLOOKUP($B14,'LT05'!$B$12:$N$51,11,FALSE)))))</f>
        <v>4.3</v>
      </c>
      <c r="AC14" s="176">
        <f>IF(OR($H$6="",$H$7=""),"",IF($B14="","",IF(ISNA(VLOOKUP($B14,'LT05'!$B$12:$N$51,12,FALSE)),"",IF(VLOOKUP($B14,'LT05'!$B$12:$N$51,12,FALSE)="","",VLOOKUP($B14,'LT05'!$B$12:$N$51,12,FALSE)))))</f>
        <v>7</v>
      </c>
      <c r="AD14" s="176">
        <f>IF(OR($AB$6="",$AB$7=""),"",IF($B14="","",IF(ISNA(VLOOKUP($B14,'LT05'!$B$12:$N$51,13,FALSE)),"",IF(VLOOKUP($B14,'LT05'!$B$12:$N$51,13,FALSE)="","",VLOOKUP($B14,'LT05'!$B$12:$N$51,13,FALSE)))))</f>
        <v>5.9</v>
      </c>
      <c r="AE14" s="70"/>
      <c r="AF14" s="71" t="str">
        <f t="shared" si="11"/>
        <v/>
      </c>
      <c r="AG14" s="69" t="str">
        <f>IF(OR($AG$6="",$AG$7=""),"",IF($B14="","",IF(ISNA(VLOOKUP($B14,'LT06'!$B$12:$N$51,11,FALSE)),"",IF(VLOOKUP($B14,'LT06'!$B$12:$N$51,11,FALSE)="","",VLOOKUP($B14,'LT06'!$B$12:$N$51,11,FALSE)))))</f>
        <v/>
      </c>
      <c r="AH14" s="176" t="str">
        <f>IF(OR($H$6="",$H$7=""),"",IF($B14="","",IF(ISNA(VLOOKUP($B14,'LT06'!$B$12:$N$51,12,FALSE)),"",IF(VLOOKUP($B14,'LT06'!$B$12:$N$51,12,FALSE)="","",VLOOKUP($B14,'LT06'!$B$12:$N$51,12,FALSE)))))</f>
        <v/>
      </c>
      <c r="AI14" s="176" t="str">
        <f>IF(OR($AG$6="",$AG$7=""),"",IF($B14="","",IF(ISNA(VLOOKUP($B14,'LT06'!$B$12:$N$51,13,FALSE)),"",IF(VLOOKUP($B14,'LT06'!$B$12:$N$51,13,FALSE)="","",VLOOKUP($B14,'LT06'!$B$12:$N$51,13,FALSE)))))</f>
        <v/>
      </c>
      <c r="AJ14" s="70"/>
      <c r="AK14" s="71" t="str">
        <f t="shared" si="12"/>
        <v/>
      </c>
      <c r="AL14" s="69" t="str">
        <f>IF(OR($AL$6="",$AL$7=""),"",IF($B14="","",IF(ISNA(VLOOKUP($B14,'LT07'!$B$12:$N$51,11,FALSE)),"",IF(VLOOKUP($B14,'LT07'!$B$12:$N$51,11,FALSE)="","",VLOOKUP($B14,'LT07'!$B$12:$N$51,11,FALSE)))))</f>
        <v/>
      </c>
      <c r="AM14" s="176" t="str">
        <f>IF(OR($H$6="",$H$7=""),"",IF($B14="","",IF(ISNA(VLOOKUP($B14,'LT07'!$B$12:$N$51,12,FALSE)),"",IF(VLOOKUP($B14,'LT07'!$B$12:$N$51,12,FALSE)="","",VLOOKUP($B14,'LT07'!$B$12:$N$51,12,FALSE)))))</f>
        <v/>
      </c>
      <c r="AN14" s="176" t="str">
        <f>IF(OR($AL$6="",$AL$7=""),"",IF($B14="","",IF(ISNA(VLOOKUP($B14,'LT07'!$B$12:$N$51,13,FALSE)),"",IF(VLOOKUP($B14,'LT07'!$B$12:$N$51,13,FALSE)="","",VLOOKUP($B14,'LT07'!$B$12:$N$51,13,FALSE)))))</f>
        <v/>
      </c>
      <c r="AO14" s="70"/>
      <c r="AP14" s="71" t="str">
        <f t="shared" si="13"/>
        <v/>
      </c>
      <c r="AQ14" s="69" t="str">
        <f>IF(OR($AQ$6="",$AQ$7=""),"",IF($B14="","",IF(ISNA(VLOOKUP($B14,'LT08'!$B$12:$N$51,11,FALSE)),"",IF(VLOOKUP($B14,'LT08'!$B$12:$N$51,11,FALSE)="","",VLOOKUP($B14,'LT08'!$B$12:$N$51,11,FALSE)))))</f>
        <v/>
      </c>
      <c r="AR14" s="176" t="str">
        <f>IF(OR($H$6="",$H$7=""),"",IF($B14="","",IF(ISNA(VLOOKUP($B14,'LT08'!$B$12:$N$51,12,FALSE)),"",IF(VLOOKUP($B14,'LT08'!$B$12:$N$51,12,FALSE)="","",VLOOKUP($B14,'LT08'!$B$12:$N$51,12,FALSE)))))</f>
        <v/>
      </c>
      <c r="AS14" s="176" t="str">
        <f>IF(OR($AQ$6="",$AQ$7=""),"",IF($B14="","",IF(ISNA(VLOOKUP($B14,'LT08'!$B$12:$N$51,13,FALSE)),"",IF(VLOOKUP($B14,'LT08'!$B$12:$N$51,13,FALSE)="","",VLOOKUP($B14,'LT08'!$B$12:$N$51,13,FALSE)))))</f>
        <v/>
      </c>
      <c r="AT14" s="70"/>
      <c r="AU14" s="71" t="str">
        <f t="shared" si="14"/>
        <v/>
      </c>
      <c r="AV14" s="69" t="str">
        <f>IF(OR($AV$6="",$AV$7=""),"",IF($B14="","",IF(ISNA(VLOOKUP($B14,'LT09'!$B$12:$N$51,11,FALSE)),"",IF(VLOOKUP($B14,'LT09'!$B$12:$N$51,11,FALSE)="","",VLOOKUP($B14,'LT09'!$B$12:$N$51,11,FALSE)))))</f>
        <v/>
      </c>
      <c r="AW14" s="176" t="str">
        <f>IF(OR($H$6="",$H$7=""),"",IF($B14="","",IF(ISNA(VLOOKUP($B14,'LT09'!$B$12:$N$51,12,FALSE)),"",IF(VLOOKUP($B14,'LT09'!$B$12:$N$51,12,FALSE)="","",VLOOKUP($B14,'LT09'!$B$12:$N$51,12,FALSE)))))</f>
        <v/>
      </c>
      <c r="AX14" s="176" t="str">
        <f>IF(OR($AV$6="",$AV$7=""),"",IF($B14="","",IF(ISNA(VLOOKUP($B14,'LT09'!$B$12:$N$51,13,FALSE)),"",IF(VLOOKUP($B14,'LT09'!$B$12:$N$51,13,FALSE)="","",VLOOKUP($B14,'LT09'!$B$12:$N$51,13,FALSE)))))</f>
        <v/>
      </c>
      <c r="AY14" s="70"/>
      <c r="AZ14" s="71" t="str">
        <f t="shared" si="15"/>
        <v/>
      </c>
      <c r="BA14" s="68"/>
      <c r="BB14" s="205"/>
      <c r="BC14" s="176" t="str">
        <f>IF(OR($BF$6="",$BF$7=""),"",IF($B14="","",IF(ISNA(VLOOKUP($B14,'DO AN'!$B$12:$N$51,11,FALSE)),"",IF(VLOOKUP($B14,'DO AN'!$B$12:$N$51,11,FALSE)="","",VLOOKUP($B14,'DO AN'!$B$12:$N$51,11,FALSE)))))</f>
        <v/>
      </c>
      <c r="BD14" s="70"/>
      <c r="BE14" s="75"/>
      <c r="BF14" s="69">
        <f>IF(OR($BF$6="",$BF$7=""),"",IF($B14="","",IF(ISNA(VLOOKUP($B14,'TH01'!$B$12:$N$51,11,FALSE)),"",IF(VLOOKUP($B14,'TH01'!$B$12:$N$51,11,FALSE)="","",VLOOKUP($B14,'TH01'!$B$12:$N$51,11,FALSE)))))</f>
        <v>5</v>
      </c>
      <c r="BG14" s="176">
        <f>IF(OR($H$6="",$H$7=""),"",IF($B14="","",IF(ISNA(VLOOKUP($B14,'TH01'!$B$12:$N$51,12,FALSE)),"",IF(VLOOKUP($B14,'TH01'!$B$12:$N$51,12,FALSE)="","",VLOOKUP($B14,'TH01'!$B$12:$N$51,12,FALSE)))))</f>
        <v>6</v>
      </c>
      <c r="BH14" s="176">
        <f>IF(OR($BF$6="",$BF$7=""),"",IF($B14="","",IF(ISNA(VLOOKUP($B14,'TH01'!$B$12:$N$51,13,FALSE)),"",IF(VLOOKUP($B14,'TH01'!$B$12:$N$51,13,FALSE)="","",VLOOKUP($B14,'TH01'!$B$12:$N$51,13,FALSE)))))</f>
        <v>5.6</v>
      </c>
      <c r="BI14" s="70"/>
      <c r="BJ14" s="71" t="str">
        <f t="shared" si="16"/>
        <v/>
      </c>
      <c r="BK14" s="69">
        <f>IF(OR($BK$6="",$BK$7=""),"",IF($B14="","",IF(ISNA(VLOOKUP($B14,'TH02'!$B$12:$N$51,11,FALSE)),"",IF(VLOOKUP($B14,'TH02'!$B$12:$N$51,11,FALSE)="","",VLOOKUP($B14,'TH02'!$B$12:$N$51,11,FALSE)))))</f>
        <v>5</v>
      </c>
      <c r="BL14" s="176">
        <f>IF(OR($H$6="",$H$7=""),"",IF($B14="","",IF(ISNA(VLOOKUP($B14,'TH02'!$B$12:$N$51,12,FALSE)),"",IF(VLOOKUP($B14,'TH02'!$B$12:$N$51,12,FALSE)="","",VLOOKUP($B14,'TH02'!$B$12:$N$51,12,FALSE)))))</f>
        <v>5</v>
      </c>
      <c r="BM14" s="176">
        <f>IF(OR($BK$6="",$BK$7=""),"",IF($B14="","",IF(ISNA(VLOOKUP($B14,'TH02'!$B$12:$N$51,13,FALSE)),"",IF(VLOOKUP($B14,'TH02'!$B$12:$N$51,13,FALSE)="","",VLOOKUP($B14,'TH02'!$B$12:$N$51,13,FALSE)))))</f>
        <v>5</v>
      </c>
      <c r="BN14" s="70"/>
      <c r="BO14" s="71" t="str">
        <f t="shared" si="17"/>
        <v/>
      </c>
      <c r="BP14" s="69">
        <f>IF(OR($BP$6="",$BP$7=""),"",IF($B14="","",IF(ISNA(VLOOKUP($B14,'TH03'!$B$12:$N$51,11,FALSE)),"",IF(VLOOKUP($B14,'TH03'!$B$12:$N$51,11,FALSE)="","",VLOOKUP($B14,'TH03'!$B$12:$N$51,11,FALSE)))))</f>
        <v>6.1</v>
      </c>
      <c r="BQ14" s="176">
        <f>IF(OR($H$6="",$H$7=""),"",IF($B14="","",IF(ISNA(VLOOKUP($B14,'TH03'!$B$12:$N$51,12,FALSE)),"",IF(VLOOKUP($B14,'TH03'!$B$12:$N$51,12,FALSE)="","",VLOOKUP($B14,'TH03'!$B$12:$N$51,12,FALSE)))))</f>
        <v>5</v>
      </c>
      <c r="BR14" s="176">
        <f>IF(OR($BP$6="",$BP$7=""),"",IF($B14="","",IF(ISNA(VLOOKUP($B14,'TH03'!$B$12:$N$51,13,FALSE)),"",IF(VLOOKUP($B14,'TH03'!$B$12:$N$51,13,FALSE)="","",VLOOKUP($B14,'TH03'!$B$12:$N$51,13,FALSE)))))</f>
        <v>5.4</v>
      </c>
      <c r="BS14" s="48"/>
      <c r="BT14" s="71" t="str">
        <f t="shared" si="18"/>
        <v/>
      </c>
      <c r="BU14" s="69" t="str">
        <f>IF(OR($BU$6="",$BU$7=""),"",IF($B14="","",IF(ISNA(VLOOKUP($B14,'TH04'!$B$12:$N$51,11,FALSE)),"",IF(VLOOKUP($B14,'TH04'!$B$12:$N$51,11,FALSE)="","",VLOOKUP($B14,'TH04'!$B$12:$N$51,11,FALSE)))))</f>
        <v/>
      </c>
      <c r="BV14" s="176" t="str">
        <f>IF(OR($H$6="",$H$7=""),"",IF($B14="","",IF(ISNA(VLOOKUP($B14,'TH04'!$B$12:$N$51,12,FALSE)),"",IF(VLOOKUP($B14,'TH04'!$B$12:$N$51,12,FALSE)="","",VLOOKUP($B14,'TH04'!$B$12:$N$51,12,FALSE)))))</f>
        <v/>
      </c>
      <c r="BW14" s="176" t="str">
        <f>IF(OR($BU$6="",$BU$7=""),"",IF($B14="","",IF(ISNA(VLOOKUP($B14,'TH04'!$B$12:$N$51,13,FALSE)),"",IF(VLOOKUP($B14,'TH04'!$B$12:$N$51,13,FALSE)="","",VLOOKUP($B14,'TH04'!$B$12:$N$51,13,FALSE)))))</f>
        <v/>
      </c>
      <c r="BX14" s="70"/>
      <c r="BY14" s="71" t="str">
        <f t="shared" si="19"/>
        <v/>
      </c>
      <c r="BZ14" s="69" t="str">
        <f>IF(OR($BZ$6="",$BZ$7=""),"",IF($B14="","",IF(ISNA(VLOOKUP($B14,'TH05'!$B$12:$N$51,11,FALSE)),"",IF(VLOOKUP($B14,'TH05'!$B$12:$N$51,11,FALSE)="","",VLOOKUP($B14,'TH05'!$B$12:$N$51,11,FALSE)))))</f>
        <v/>
      </c>
      <c r="CA14" s="176" t="str">
        <f>IF(OR($H$6="",$H$7=""),"",IF($B14="","",IF(ISNA(VLOOKUP($B14,'TH05'!$B$12:$N$51,12,FALSE)),"",IF(VLOOKUP($B14,'TH05'!$B$12:$N$51,12,FALSE)="","",VLOOKUP($B14,'TH05'!$B$12:$N$51,12,FALSE)))))</f>
        <v/>
      </c>
      <c r="CB14" s="176" t="str">
        <f>IF(OR($BZ$6="",$BZ$7=""),"",IF($B14="","",IF(ISNA(VLOOKUP($B14,'TH05'!$B$12:$N$51,13,FALSE)),"",IF(VLOOKUP($B14,'TH05'!$B$12:$N$51,13,FALSE)="","",VLOOKUP($B14,'TH05'!$B$12:$N$51,13,FALSE)))))</f>
        <v/>
      </c>
      <c r="CC14" s="70"/>
      <c r="CD14" s="71" t="str">
        <f t="shared" si="20"/>
        <v/>
      </c>
      <c r="CE14" s="69" t="str">
        <f>IF(OR($CE$6="",$CE$7=""),"",IF($B14="","",IF(ISNA(VLOOKUP($B14,'TH06'!$B$12:$N$51,11,FALSE)),"",IF(VLOOKUP($B14,'TH06'!$B$12:$N$51,11,FALSE)="","",VLOOKUP($B14,'TH06'!$B$12:$N$51,11,FALSE)))))</f>
        <v/>
      </c>
      <c r="CF14" s="176" t="str">
        <f>IF(OR($H$6="",$H$7=""),"",IF($B14="","",IF(ISNA(VLOOKUP($B14,'TH06'!$B$12:$N$51,12,FALSE)),"",IF(VLOOKUP($B14,'TH06'!$B$12:$N$51,12,FALSE)="","",VLOOKUP($B14,'TH06'!$B$12:$N$51,12,FALSE)))))</f>
        <v/>
      </c>
      <c r="CG14" s="176" t="str">
        <f>IF(OR($CE$6="",$CE$7=""),"",IF($B14="","",IF(ISNA(VLOOKUP($B14,'TH06'!$B$12:$N$51,13,FALSE)),"",IF(VLOOKUP($B14,'TH06'!$B$12:$N$51,13,FALSE)="","",VLOOKUP($B14,'TH06'!$B$12:$N$51,13,FALSE)))))</f>
        <v/>
      </c>
      <c r="CH14" s="70"/>
      <c r="CI14" s="71" t="str">
        <f t="shared" si="21"/>
        <v/>
      </c>
      <c r="CJ14" s="200">
        <f t="shared" si="22"/>
        <v>5.0999999999999996</v>
      </c>
      <c r="CK14" s="201" t="str">
        <f t="shared" si="23"/>
        <v/>
      </c>
      <c r="CL14" s="82"/>
      <c r="CM14" s="79" t="str">
        <f t="shared" si="0"/>
        <v>TB</v>
      </c>
      <c r="CN14" s="79" t="str">
        <f t="shared" si="1"/>
        <v/>
      </c>
      <c r="CO14" s="79" t="str">
        <f t="shared" si="2"/>
        <v/>
      </c>
      <c r="CP14" s="49"/>
      <c r="CQ14" s="177">
        <f t="shared" si="3"/>
        <v>3</v>
      </c>
      <c r="CR14" s="178">
        <f t="shared" si="24"/>
        <v>0</v>
      </c>
      <c r="CS14" s="17">
        <f t="shared" si="25"/>
        <v>4.5</v>
      </c>
      <c r="CT14" s="17">
        <f t="shared" si="26"/>
        <v>4.9000000000000004</v>
      </c>
      <c r="CU14" s="17">
        <f t="shared" si="27"/>
        <v>7.5</v>
      </c>
      <c r="CV14" s="17">
        <f t="shared" si="28"/>
        <v>7</v>
      </c>
      <c r="CW14" s="17" t="str">
        <f t="shared" si="29"/>
        <v/>
      </c>
      <c r="CX14" s="17" t="str">
        <f t="shared" si="30"/>
        <v/>
      </c>
      <c r="CY14" s="17" t="str">
        <f t="shared" si="31"/>
        <v/>
      </c>
      <c r="CZ14" s="17" t="str">
        <f t="shared" si="32"/>
        <v/>
      </c>
      <c r="DA14" s="17" t="str">
        <f t="shared" si="33"/>
        <v/>
      </c>
      <c r="DB14" s="17">
        <f t="shared" si="34"/>
        <v>6</v>
      </c>
      <c r="DC14" s="17">
        <f t="shared" si="35"/>
        <v>5</v>
      </c>
      <c r="DD14" s="17">
        <f t="shared" si="36"/>
        <v>5</v>
      </c>
      <c r="DE14" s="17" t="str">
        <f t="shared" si="37"/>
        <v/>
      </c>
      <c r="DF14" s="17" t="str">
        <f t="shared" si="38"/>
        <v/>
      </c>
      <c r="DG14" s="179" t="str">
        <f t="shared" si="39"/>
        <v/>
      </c>
      <c r="DH14" s="192">
        <f t="shared" si="4"/>
        <v>2</v>
      </c>
      <c r="DI14" s="178">
        <f t="shared" si="40"/>
        <v>1.8</v>
      </c>
      <c r="DJ14" s="17">
        <f t="shared" si="41"/>
        <v>3.9</v>
      </c>
      <c r="DK14" s="17">
        <f t="shared" si="42"/>
        <v>5.4</v>
      </c>
      <c r="DL14" s="17">
        <f t="shared" si="43"/>
        <v>6</v>
      </c>
      <c r="DM14" s="17">
        <f t="shared" si="44"/>
        <v>5.9</v>
      </c>
      <c r="DN14" s="17" t="str">
        <f t="shared" si="45"/>
        <v/>
      </c>
      <c r="DO14" s="17" t="str">
        <f t="shared" si="46"/>
        <v/>
      </c>
      <c r="DP14" s="17" t="str">
        <f t="shared" si="47"/>
        <v/>
      </c>
      <c r="DQ14" s="17" t="str">
        <f t="shared" si="48"/>
        <v/>
      </c>
      <c r="DR14" s="17" t="str">
        <f t="shared" si="49"/>
        <v/>
      </c>
      <c r="DS14" s="17">
        <f t="shared" si="50"/>
        <v>5.6</v>
      </c>
      <c r="DT14" s="17">
        <f t="shared" si="51"/>
        <v>5</v>
      </c>
      <c r="DU14" s="17">
        <f t="shared" si="52"/>
        <v>5.4</v>
      </c>
      <c r="DV14" s="17" t="str">
        <f t="shared" si="53"/>
        <v/>
      </c>
      <c r="DW14" s="17" t="str">
        <f t="shared" si="54"/>
        <v/>
      </c>
      <c r="DX14" s="17" t="str">
        <f t="shared" si="55"/>
        <v/>
      </c>
      <c r="DY14" s="204">
        <f t="shared" si="5"/>
        <v>5.0999999999999996</v>
      </c>
      <c r="DZ14" s="86" t="str">
        <f t="shared" si="56"/>
        <v/>
      </c>
      <c r="EA14" s="17" t="str">
        <f t="shared" si="57"/>
        <v/>
      </c>
      <c r="EB14" s="17" t="str">
        <f t="shared" si="58"/>
        <v/>
      </c>
      <c r="EC14" s="17" t="str">
        <f t="shared" si="59"/>
        <v/>
      </c>
      <c r="ED14" s="17" t="str">
        <f t="shared" si="60"/>
        <v/>
      </c>
      <c r="EE14" s="17" t="str">
        <f t="shared" si="61"/>
        <v/>
      </c>
      <c r="EF14" s="17" t="str">
        <f t="shared" si="62"/>
        <v/>
      </c>
      <c r="EG14" s="17" t="str">
        <f t="shared" si="63"/>
        <v/>
      </c>
      <c r="EH14" s="17" t="str">
        <f t="shared" si="64"/>
        <v/>
      </c>
      <c r="EI14" s="17" t="str">
        <f t="shared" si="65"/>
        <v/>
      </c>
      <c r="EJ14" s="17" t="str">
        <f t="shared" si="66"/>
        <v/>
      </c>
      <c r="EK14" s="17" t="str">
        <f t="shared" si="67"/>
        <v/>
      </c>
      <c r="EL14" s="17" t="str">
        <f t="shared" si="68"/>
        <v/>
      </c>
      <c r="EM14" s="17" t="str">
        <f t="shared" si="69"/>
        <v/>
      </c>
      <c r="EN14" s="17" t="str">
        <f t="shared" si="70"/>
        <v/>
      </c>
      <c r="EO14" s="227" t="str">
        <f t="shared" si="71"/>
        <v/>
      </c>
      <c r="EP14" s="178">
        <f t="shared" si="72"/>
        <v>1.8</v>
      </c>
      <c r="EQ14" s="17">
        <f t="shared" si="73"/>
        <v>3.9</v>
      </c>
      <c r="ER14" s="17">
        <f t="shared" si="74"/>
        <v>5.4</v>
      </c>
      <c r="ES14" s="17">
        <f t="shared" si="75"/>
        <v>6</v>
      </c>
      <c r="ET14" s="17">
        <f t="shared" si="76"/>
        <v>5.9</v>
      </c>
      <c r="EU14" s="17" t="str">
        <f t="shared" si="77"/>
        <v/>
      </c>
      <c r="EV14" s="17" t="str">
        <f t="shared" si="78"/>
        <v/>
      </c>
      <c r="EW14" s="17" t="str">
        <f t="shared" si="79"/>
        <v/>
      </c>
      <c r="EX14" s="17" t="str">
        <f t="shared" si="80"/>
        <v/>
      </c>
      <c r="EY14" s="17" t="str">
        <f t="shared" si="81"/>
        <v/>
      </c>
      <c r="EZ14" s="17">
        <f t="shared" si="82"/>
        <v>5.6</v>
      </c>
      <c r="FA14" s="17">
        <f t="shared" si="83"/>
        <v>5</v>
      </c>
      <c r="FB14" s="17">
        <f t="shared" si="84"/>
        <v>5.4</v>
      </c>
      <c r="FC14" s="17" t="str">
        <f t="shared" si="85"/>
        <v/>
      </c>
      <c r="FD14" s="17" t="str">
        <f t="shared" si="86"/>
        <v/>
      </c>
      <c r="FE14" s="17" t="str">
        <f t="shared" si="87"/>
        <v/>
      </c>
      <c r="FF14" s="204" t="str">
        <f t="shared" si="6"/>
        <v/>
      </c>
    </row>
    <row r="15" spans="1:162" ht="15.75">
      <c r="A15" s="63">
        <f>IF(B15="","",IF(SUBTOTAL(3,$B$12:B15)=SUBTOTAL(3,$B$12:B14),"",SUBTOTAL(3,$B$12:B15)))</f>
        <v>4</v>
      </c>
      <c r="B15" s="283" t="s">
        <v>196</v>
      </c>
      <c r="C15" s="66" t="str">
        <f>IF($B15="","",IF(ISNA(VLOOKUP($B15,'DS LOP HKI'!$B$2:$D$1060,2,FALSE))=TRUE,"",VLOOKUP($B15,'DS LOP HKI'!$B$2:$D$1060,2,FALSE)))</f>
        <v>Cao Thành</v>
      </c>
      <c r="D15" s="67" t="str">
        <f>IF($B15="","",IF(ISNA(VLOOKUP($B15,'DS LOP HKI'!$B$2:$D$1060,3,FALSE))=TRUE,"",VLOOKUP($B15,'DS LOP HKI'!$B$2:$D$1060,3,FALSE)))</f>
        <v>Danh</v>
      </c>
      <c r="E15" s="283" t="s">
        <v>38</v>
      </c>
      <c r="F15" s="47"/>
      <c r="G15" s="76"/>
      <c r="H15" s="69">
        <f>IF(OR($H$6="",$H$7=""),"",IF($B15="","",IF(ISNA(VLOOKUP($B15,'LT01'!$B$12:$N$51,11,FALSE)),"",IF(VLOOKUP($B15,'LT01'!$B$12:$N$51,11,FALSE)="","",VLOOKUP($B15,'LT01'!$B$12:$N$51,11,FALSE)))))</f>
        <v>7.8</v>
      </c>
      <c r="I15" s="176">
        <f>IF(OR($H$6="",$H$7=""),"",IF($B15="","",IF(ISNA(VLOOKUP($B15,'LT01'!$B$12:$N$51,12,FALSE)),"",IF(VLOOKUP($B15,'LT01'!$B$12:$N$51,12,FALSE)="","",VLOOKUP($B15,'LT01'!$B$12:$N$51,12,FALSE)))))</f>
        <v>5.4</v>
      </c>
      <c r="J15" s="176">
        <f>IF(OR($H$6="",$H$7=""),"",IF($B15="","",IF(ISNA(VLOOKUP($B15,'LT01'!$B$12:$N$51,13,FALSE)),"",IF(VLOOKUP($B15,'LT01'!$B$12:$N$51,13,FALSE)="","",VLOOKUP($B15,'LT01'!$B$12:$N$51,13,FALSE)))))</f>
        <v>6.4</v>
      </c>
      <c r="K15" s="70"/>
      <c r="L15" s="71" t="str">
        <f t="shared" si="7"/>
        <v/>
      </c>
      <c r="M15" s="69">
        <f>IF(OR($M$6="",$M$7=""),"",IF($B15="","",IF(ISNA(VLOOKUP($B15,'LT02'!$B$12:$N$51,11,FALSE)),"",IF(VLOOKUP($B15,'LT02'!$B$12:$N$51,11,FALSE)="","",VLOOKUP($B15,'LT02'!$B$12:$N$51,11,FALSE)))))</f>
        <v>10</v>
      </c>
      <c r="N15" s="176">
        <f>IF(OR($H$6="",$H$7=""),"",IF($B15="","",IF(ISNA(VLOOKUP($B15,'LT02'!$B$12:$N$51,12,FALSE)),"",IF(VLOOKUP($B15,'LT02'!$B$12:$N$51,12,FALSE)="","",VLOOKUP($B15,'LT02'!$B$12:$N$51,12,FALSE)))))</f>
        <v>10</v>
      </c>
      <c r="O15" s="176">
        <f>IF(OR($M$6="",$M$7=""),"",IF($B15="","",IF(ISNA(VLOOKUP($B15,'LT02'!$B$12:$N$51,13,FALSE)),"",IF(VLOOKUP($B15,'LT02'!$B$12:$N$51,13,FALSE)="","",VLOOKUP($B15,'LT02'!$B$12:$N$51,13,FALSE)))))</f>
        <v>10</v>
      </c>
      <c r="P15" s="70"/>
      <c r="Q15" s="71" t="str">
        <f t="shared" si="8"/>
        <v/>
      </c>
      <c r="R15" s="69">
        <f>IF(OR($R$6="",$R$7=""),"",IF($B15="","",IF(ISNA(VLOOKUP($B15,'LT03'!$B$12:$N$51,11,FALSE)),"",IF(VLOOKUP($B15,'LT03'!$B$12:$N$51,11,FALSE)="","",VLOOKUP($B15,'LT03'!$B$12:$N$51,11,FALSE)))))</f>
        <v>6.4</v>
      </c>
      <c r="S15" s="176">
        <f>IF(OR($H$6="",$H$7=""),"",IF($B15="","",IF(ISNA(VLOOKUP($B15,'LT03'!$B$12:$N$51,12,FALSE)),"",IF(VLOOKUP($B15,'LT03'!$B$12:$N$51,12,FALSE)="","",VLOOKUP($B15,'LT03'!$B$12:$N$51,12,FALSE)))))</f>
        <v>6.8</v>
      </c>
      <c r="T15" s="176">
        <f>IF(OR($R$6="",$R$7=""),"",IF($B15="","",IF(ISNA(VLOOKUP($B15,'LT03'!$B$12:$N$51,13,FALSE)),"",IF(VLOOKUP($B15,'LT03'!$B$12:$N$51,13,FALSE)="","",VLOOKUP($B15,'LT03'!$B$12:$N$51,13,FALSE)))))</f>
        <v>6.6</v>
      </c>
      <c r="U15" s="70"/>
      <c r="V15" s="71" t="str">
        <f t="shared" si="9"/>
        <v/>
      </c>
      <c r="W15" s="69">
        <f>IF(OR($W$6="",$W$7=""),"",IF($B15="","",IF(ISNA(VLOOKUP($B15,'LT04'!$B$12:$N$51,11,FALSE)),"",IF(VLOOKUP($B15,'LT04'!$B$12:$N$51,11,FALSE)="","",VLOOKUP($B15,'LT04'!$B$12:$N$51,11,FALSE)))))</f>
        <v>10</v>
      </c>
      <c r="X15" s="176">
        <f>IF(OR($H$6="",$H$7=""),"",IF($B15="","",IF(ISNA(VLOOKUP($B15,'LT04'!$B$12:$N$51,12,FALSE)),"",IF(VLOOKUP($B15,'LT04'!$B$12:$N$51,12,FALSE)="","",VLOOKUP($B15,'LT04'!$B$12:$N$51,12,FALSE)))))</f>
        <v>9</v>
      </c>
      <c r="Y15" s="176">
        <f>IF(OR($W$6="",$W$7=""),"",IF($B15="","",IF(ISNA(VLOOKUP($B15,'LT04'!$B$12:$N$51,13,FALSE)),"",IF(VLOOKUP($B15,'LT04'!$B$12:$N$51,13,FALSE)="","",VLOOKUP($B15,'LT04'!$B$12:$N$51,13,FALSE)))))</f>
        <v>9.4</v>
      </c>
      <c r="Z15" s="70"/>
      <c r="AA15" s="71" t="str">
        <f t="shared" si="10"/>
        <v/>
      </c>
      <c r="AB15" s="69">
        <f>IF(OR($AB$6="",$AB$7=""),"",IF($B15="","",IF(ISNA(VLOOKUP($B15,'LT05'!$B$12:$N$51,11,FALSE)),"",IF(VLOOKUP($B15,'LT05'!$B$12:$N$51,11,FALSE)="","",VLOOKUP($B15,'LT05'!$B$12:$N$51,11,FALSE)))))</f>
        <v>10</v>
      </c>
      <c r="AC15" s="176">
        <f>IF(OR($H$6="",$H$7=""),"",IF($B15="","",IF(ISNA(VLOOKUP($B15,'LT05'!$B$12:$N$51,12,FALSE)),"",IF(VLOOKUP($B15,'LT05'!$B$12:$N$51,12,FALSE)="","",VLOOKUP($B15,'LT05'!$B$12:$N$51,12,FALSE)))))</f>
        <v>9</v>
      </c>
      <c r="AD15" s="176">
        <f>IF(OR($AB$6="",$AB$7=""),"",IF($B15="","",IF(ISNA(VLOOKUP($B15,'LT05'!$B$12:$N$51,13,FALSE)),"",IF(VLOOKUP($B15,'LT05'!$B$12:$N$51,13,FALSE)="","",VLOOKUP($B15,'LT05'!$B$12:$N$51,13,FALSE)))))</f>
        <v>9.4</v>
      </c>
      <c r="AE15" s="70"/>
      <c r="AF15" s="71" t="str">
        <f t="shared" si="11"/>
        <v/>
      </c>
      <c r="AG15" s="69" t="str">
        <f>IF(OR($AG$6="",$AG$7=""),"",IF($B15="","",IF(ISNA(VLOOKUP($B15,'LT06'!$B$12:$N$51,11,FALSE)),"",IF(VLOOKUP($B15,'LT06'!$B$12:$N$51,11,FALSE)="","",VLOOKUP($B15,'LT06'!$B$12:$N$51,11,FALSE)))))</f>
        <v/>
      </c>
      <c r="AH15" s="176" t="str">
        <f>IF(OR($H$6="",$H$7=""),"",IF($B15="","",IF(ISNA(VLOOKUP($B15,'LT06'!$B$12:$N$51,12,FALSE)),"",IF(VLOOKUP($B15,'LT06'!$B$12:$N$51,12,FALSE)="","",VLOOKUP($B15,'LT06'!$B$12:$N$51,12,FALSE)))))</f>
        <v/>
      </c>
      <c r="AI15" s="176" t="str">
        <f>IF(OR($AG$6="",$AG$7=""),"",IF($B15="","",IF(ISNA(VLOOKUP($B15,'LT06'!$B$12:$N$51,13,FALSE)),"",IF(VLOOKUP($B15,'LT06'!$B$12:$N$51,13,FALSE)="","",VLOOKUP($B15,'LT06'!$B$12:$N$51,13,FALSE)))))</f>
        <v/>
      </c>
      <c r="AJ15" s="70"/>
      <c r="AK15" s="71" t="str">
        <f t="shared" si="12"/>
        <v/>
      </c>
      <c r="AL15" s="69" t="str">
        <f>IF(OR($AL$6="",$AL$7=""),"",IF($B15="","",IF(ISNA(VLOOKUP($B15,'LT07'!$B$12:$N$51,11,FALSE)),"",IF(VLOOKUP($B15,'LT07'!$B$12:$N$51,11,FALSE)="","",VLOOKUP($B15,'LT07'!$B$12:$N$51,11,FALSE)))))</f>
        <v/>
      </c>
      <c r="AM15" s="176" t="str">
        <f>IF(OR($H$6="",$H$7=""),"",IF($B15="","",IF(ISNA(VLOOKUP($B15,'LT07'!$B$12:$N$51,12,FALSE)),"",IF(VLOOKUP($B15,'LT07'!$B$12:$N$51,12,FALSE)="","",VLOOKUP($B15,'LT07'!$B$12:$N$51,12,FALSE)))))</f>
        <v/>
      </c>
      <c r="AN15" s="176" t="str">
        <f>IF(OR($AL$6="",$AL$7=""),"",IF($B15="","",IF(ISNA(VLOOKUP($B15,'LT07'!$B$12:$N$51,13,FALSE)),"",IF(VLOOKUP($B15,'LT07'!$B$12:$N$51,13,FALSE)="","",VLOOKUP($B15,'LT07'!$B$12:$N$51,13,FALSE)))))</f>
        <v/>
      </c>
      <c r="AO15" s="70"/>
      <c r="AP15" s="71" t="str">
        <f t="shared" si="13"/>
        <v/>
      </c>
      <c r="AQ15" s="69" t="str">
        <f>IF(OR($AQ$6="",$AQ$7=""),"",IF($B15="","",IF(ISNA(VLOOKUP($B15,'LT08'!$B$12:$N$51,11,FALSE)),"",IF(VLOOKUP($B15,'LT08'!$B$12:$N$51,11,FALSE)="","",VLOOKUP($B15,'LT08'!$B$12:$N$51,11,FALSE)))))</f>
        <v/>
      </c>
      <c r="AR15" s="176" t="str">
        <f>IF(OR($H$6="",$H$7=""),"",IF($B15="","",IF(ISNA(VLOOKUP($B15,'LT08'!$B$12:$N$51,12,FALSE)),"",IF(VLOOKUP($B15,'LT08'!$B$12:$N$51,12,FALSE)="","",VLOOKUP($B15,'LT08'!$B$12:$N$51,12,FALSE)))))</f>
        <v/>
      </c>
      <c r="AS15" s="176" t="str">
        <f>IF(OR($AQ$6="",$AQ$7=""),"",IF($B15="","",IF(ISNA(VLOOKUP($B15,'LT08'!$B$12:$N$51,13,FALSE)),"",IF(VLOOKUP($B15,'LT08'!$B$12:$N$51,13,FALSE)="","",VLOOKUP($B15,'LT08'!$B$12:$N$51,13,FALSE)))))</f>
        <v/>
      </c>
      <c r="AT15" s="70"/>
      <c r="AU15" s="71" t="str">
        <f t="shared" si="14"/>
        <v/>
      </c>
      <c r="AV15" s="69" t="str">
        <f>IF(OR($AV$6="",$AV$7=""),"",IF($B15="","",IF(ISNA(VLOOKUP($B15,'LT09'!$B$12:$N$51,11,FALSE)),"",IF(VLOOKUP($B15,'LT09'!$B$12:$N$51,11,FALSE)="","",VLOOKUP($B15,'LT09'!$B$12:$N$51,11,FALSE)))))</f>
        <v/>
      </c>
      <c r="AW15" s="176" t="str">
        <f>IF(OR($H$6="",$H$7=""),"",IF($B15="","",IF(ISNA(VLOOKUP($B15,'LT09'!$B$12:$N$51,12,FALSE)),"",IF(VLOOKUP($B15,'LT09'!$B$12:$N$51,12,FALSE)="","",VLOOKUP($B15,'LT09'!$B$12:$N$51,12,FALSE)))))</f>
        <v/>
      </c>
      <c r="AX15" s="176" t="str">
        <f>IF(OR($AV$6="",$AV$7=""),"",IF($B15="","",IF(ISNA(VLOOKUP($B15,'LT09'!$B$12:$N$51,13,FALSE)),"",IF(VLOOKUP($B15,'LT09'!$B$12:$N$51,13,FALSE)="","",VLOOKUP($B15,'LT09'!$B$12:$N$51,13,FALSE)))))</f>
        <v/>
      </c>
      <c r="AY15" s="70"/>
      <c r="AZ15" s="71" t="str">
        <f t="shared" si="15"/>
        <v/>
      </c>
      <c r="BA15" s="68"/>
      <c r="BB15" s="205"/>
      <c r="BC15" s="176" t="str">
        <f>IF(OR($BF$6="",$BF$7=""),"",IF($B15="","",IF(ISNA(VLOOKUP($B15,'DO AN'!$B$12:$N$51,11,FALSE)),"",IF(VLOOKUP($B15,'DO AN'!$B$12:$N$51,11,FALSE)="","",VLOOKUP($B15,'DO AN'!$B$12:$N$51,11,FALSE)))))</f>
        <v/>
      </c>
      <c r="BD15" s="70"/>
      <c r="BE15" s="75"/>
      <c r="BF15" s="69">
        <f>IF(OR($BF$6="",$BF$7=""),"",IF($B15="","",IF(ISNA(VLOOKUP($B15,'TH01'!$B$12:$N$51,11,FALSE)),"",IF(VLOOKUP($B15,'TH01'!$B$12:$N$51,11,FALSE)="","",VLOOKUP($B15,'TH01'!$B$12:$N$51,11,FALSE)))))</f>
        <v>9.8000000000000007</v>
      </c>
      <c r="BG15" s="176">
        <f>IF(OR($H$6="",$H$7=""),"",IF($B15="","",IF(ISNA(VLOOKUP($B15,'TH01'!$B$12:$N$51,12,FALSE)),"",IF(VLOOKUP($B15,'TH01'!$B$12:$N$51,12,FALSE)="","",VLOOKUP($B15,'TH01'!$B$12:$N$51,12,FALSE)))))</f>
        <v>10</v>
      </c>
      <c r="BH15" s="176">
        <f>IF(OR($BF$6="",$BF$7=""),"",IF($B15="","",IF(ISNA(VLOOKUP($B15,'TH01'!$B$12:$N$51,13,FALSE)),"",IF(VLOOKUP($B15,'TH01'!$B$12:$N$51,13,FALSE)="","",VLOOKUP($B15,'TH01'!$B$12:$N$51,13,FALSE)))))</f>
        <v>9.9</v>
      </c>
      <c r="BI15" s="70"/>
      <c r="BJ15" s="71" t="str">
        <f t="shared" si="16"/>
        <v/>
      </c>
      <c r="BK15" s="69">
        <f>IF(OR($BK$6="",$BK$7=""),"",IF($B15="","",IF(ISNA(VLOOKUP($B15,'TH02'!$B$12:$N$51,11,FALSE)),"",IF(VLOOKUP($B15,'TH02'!$B$12:$N$51,11,FALSE)="","",VLOOKUP($B15,'TH02'!$B$12:$N$51,11,FALSE)))))</f>
        <v>10</v>
      </c>
      <c r="BL15" s="176">
        <f>IF(OR($H$6="",$H$7=""),"",IF($B15="","",IF(ISNA(VLOOKUP($B15,'TH02'!$B$12:$N$51,12,FALSE)),"",IF(VLOOKUP($B15,'TH02'!$B$12:$N$51,12,FALSE)="","",VLOOKUP($B15,'TH02'!$B$12:$N$51,12,FALSE)))))</f>
        <v>8</v>
      </c>
      <c r="BM15" s="176">
        <f>IF(OR($BK$6="",$BK$7=""),"",IF($B15="","",IF(ISNA(VLOOKUP($B15,'TH02'!$B$12:$N$51,13,FALSE)),"",IF(VLOOKUP($B15,'TH02'!$B$12:$N$51,13,FALSE)="","",VLOOKUP($B15,'TH02'!$B$12:$N$51,13,FALSE)))))</f>
        <v>8.8000000000000007</v>
      </c>
      <c r="BN15" s="70"/>
      <c r="BO15" s="71" t="str">
        <f t="shared" si="17"/>
        <v/>
      </c>
      <c r="BP15" s="69">
        <f>IF(OR($BP$6="",$BP$7=""),"",IF($B15="","",IF(ISNA(VLOOKUP($B15,'TH03'!$B$12:$N$51,11,FALSE)),"",IF(VLOOKUP($B15,'TH03'!$B$12:$N$51,11,FALSE)="","",VLOOKUP($B15,'TH03'!$B$12:$N$51,11,FALSE)))))</f>
        <v>8.4</v>
      </c>
      <c r="BQ15" s="176">
        <f>IF(OR($H$6="",$H$7=""),"",IF($B15="","",IF(ISNA(VLOOKUP($B15,'TH03'!$B$12:$N$51,12,FALSE)),"",IF(VLOOKUP($B15,'TH03'!$B$12:$N$51,12,FALSE)="","",VLOOKUP($B15,'TH03'!$B$12:$N$51,12,FALSE)))))</f>
        <v>10</v>
      </c>
      <c r="BR15" s="176">
        <f>IF(OR($BP$6="",$BP$7=""),"",IF($B15="","",IF(ISNA(VLOOKUP($B15,'TH03'!$B$12:$N$51,13,FALSE)),"",IF(VLOOKUP($B15,'TH03'!$B$12:$N$51,13,FALSE)="","",VLOOKUP($B15,'TH03'!$B$12:$N$51,13,FALSE)))))</f>
        <v>9.4</v>
      </c>
      <c r="BS15" s="48"/>
      <c r="BT15" s="71" t="str">
        <f t="shared" si="18"/>
        <v/>
      </c>
      <c r="BU15" s="69" t="str">
        <f>IF(OR($BU$6="",$BU$7=""),"",IF($B15="","",IF(ISNA(VLOOKUP($B15,'TH04'!$B$12:$N$51,11,FALSE)),"",IF(VLOOKUP($B15,'TH04'!$B$12:$N$51,11,FALSE)="","",VLOOKUP($B15,'TH04'!$B$12:$N$51,11,FALSE)))))</f>
        <v/>
      </c>
      <c r="BV15" s="176" t="str">
        <f>IF(OR($H$6="",$H$7=""),"",IF($B15="","",IF(ISNA(VLOOKUP($B15,'TH04'!$B$12:$N$51,12,FALSE)),"",IF(VLOOKUP($B15,'TH04'!$B$12:$N$51,12,FALSE)="","",VLOOKUP($B15,'TH04'!$B$12:$N$51,12,FALSE)))))</f>
        <v/>
      </c>
      <c r="BW15" s="176" t="str">
        <f>IF(OR($BU$6="",$BU$7=""),"",IF($B15="","",IF(ISNA(VLOOKUP($B15,'TH04'!$B$12:$N$51,13,FALSE)),"",IF(VLOOKUP($B15,'TH04'!$B$12:$N$51,13,FALSE)="","",VLOOKUP($B15,'TH04'!$B$12:$N$51,13,FALSE)))))</f>
        <v/>
      </c>
      <c r="BX15" s="70"/>
      <c r="BY15" s="71" t="str">
        <f t="shared" si="19"/>
        <v/>
      </c>
      <c r="BZ15" s="69" t="str">
        <f>IF(OR($BZ$6="",$BZ$7=""),"",IF($B15="","",IF(ISNA(VLOOKUP($B15,'TH05'!$B$12:$N$51,11,FALSE)),"",IF(VLOOKUP($B15,'TH05'!$B$12:$N$51,11,FALSE)="","",VLOOKUP($B15,'TH05'!$B$12:$N$51,11,FALSE)))))</f>
        <v/>
      </c>
      <c r="CA15" s="176" t="str">
        <f>IF(OR($H$6="",$H$7=""),"",IF($B15="","",IF(ISNA(VLOOKUP($B15,'TH05'!$B$12:$N$51,12,FALSE)),"",IF(VLOOKUP($B15,'TH05'!$B$12:$N$51,12,FALSE)="","",VLOOKUP($B15,'TH05'!$B$12:$N$51,12,FALSE)))))</f>
        <v/>
      </c>
      <c r="CB15" s="176" t="str">
        <f>IF(OR($BZ$6="",$BZ$7=""),"",IF($B15="","",IF(ISNA(VLOOKUP($B15,'TH05'!$B$12:$N$51,13,FALSE)),"",IF(VLOOKUP($B15,'TH05'!$B$12:$N$51,13,FALSE)="","",VLOOKUP($B15,'TH05'!$B$12:$N$51,13,FALSE)))))</f>
        <v/>
      </c>
      <c r="CC15" s="70"/>
      <c r="CD15" s="71" t="str">
        <f t="shared" si="20"/>
        <v/>
      </c>
      <c r="CE15" s="69" t="str">
        <f>IF(OR($CE$6="",$CE$7=""),"",IF($B15="","",IF(ISNA(VLOOKUP($B15,'TH06'!$B$12:$N$51,11,FALSE)),"",IF(VLOOKUP($B15,'TH06'!$B$12:$N$51,11,FALSE)="","",VLOOKUP($B15,'TH06'!$B$12:$N$51,11,FALSE)))))</f>
        <v/>
      </c>
      <c r="CF15" s="176" t="str">
        <f>IF(OR($H$6="",$H$7=""),"",IF($B15="","",IF(ISNA(VLOOKUP($B15,'TH06'!$B$12:$N$51,12,FALSE)),"",IF(VLOOKUP($B15,'TH06'!$B$12:$N$51,12,FALSE)="","",VLOOKUP($B15,'TH06'!$B$12:$N$51,12,FALSE)))))</f>
        <v/>
      </c>
      <c r="CG15" s="176" t="str">
        <f>IF(OR($CE$6="",$CE$7=""),"",IF($B15="","",IF(ISNA(VLOOKUP($B15,'TH06'!$B$12:$N$51,13,FALSE)),"",IF(VLOOKUP($B15,'TH06'!$B$12:$N$51,13,FALSE)="","",VLOOKUP($B15,'TH06'!$B$12:$N$51,13,FALSE)))))</f>
        <v/>
      </c>
      <c r="CH15" s="70"/>
      <c r="CI15" s="71" t="str">
        <f t="shared" si="21"/>
        <v/>
      </c>
      <c r="CJ15" s="200">
        <f t="shared" si="22"/>
        <v>8.6999999999999993</v>
      </c>
      <c r="CK15" s="201" t="str">
        <f t="shared" si="23"/>
        <v/>
      </c>
      <c r="CL15" s="82"/>
      <c r="CM15" s="79" t="str">
        <f t="shared" si="0"/>
        <v>Giỏi</v>
      </c>
      <c r="CN15" s="79" t="str">
        <f t="shared" si="1"/>
        <v/>
      </c>
      <c r="CO15" s="79" t="str">
        <f t="shared" si="2"/>
        <v/>
      </c>
      <c r="CP15" s="49"/>
      <c r="CQ15" s="177">
        <f t="shared" si="3"/>
        <v>0</v>
      </c>
      <c r="CR15" s="178">
        <f t="shared" si="24"/>
        <v>5.4</v>
      </c>
      <c r="CS15" s="17">
        <f t="shared" si="25"/>
        <v>10</v>
      </c>
      <c r="CT15" s="17">
        <f t="shared" si="26"/>
        <v>6.8</v>
      </c>
      <c r="CU15" s="17">
        <f t="shared" si="27"/>
        <v>9</v>
      </c>
      <c r="CV15" s="17">
        <f t="shared" si="28"/>
        <v>9</v>
      </c>
      <c r="CW15" s="17" t="str">
        <f t="shared" si="29"/>
        <v/>
      </c>
      <c r="CX15" s="17" t="str">
        <f t="shared" si="30"/>
        <v/>
      </c>
      <c r="CY15" s="17" t="str">
        <f t="shared" si="31"/>
        <v/>
      </c>
      <c r="CZ15" s="17" t="str">
        <f t="shared" si="32"/>
        <v/>
      </c>
      <c r="DA15" s="17" t="str">
        <f t="shared" si="33"/>
        <v/>
      </c>
      <c r="DB15" s="17">
        <f t="shared" si="34"/>
        <v>10</v>
      </c>
      <c r="DC15" s="17">
        <f t="shared" si="35"/>
        <v>8</v>
      </c>
      <c r="DD15" s="17">
        <f t="shared" si="36"/>
        <v>10</v>
      </c>
      <c r="DE15" s="17" t="str">
        <f t="shared" si="37"/>
        <v/>
      </c>
      <c r="DF15" s="17" t="str">
        <f t="shared" si="38"/>
        <v/>
      </c>
      <c r="DG15" s="179" t="str">
        <f t="shared" si="39"/>
        <v/>
      </c>
      <c r="DH15" s="192">
        <f t="shared" si="4"/>
        <v>0</v>
      </c>
      <c r="DI15" s="178">
        <f t="shared" si="40"/>
        <v>6.4</v>
      </c>
      <c r="DJ15" s="17">
        <f t="shared" si="41"/>
        <v>10</v>
      </c>
      <c r="DK15" s="17">
        <f t="shared" si="42"/>
        <v>6.6</v>
      </c>
      <c r="DL15" s="17">
        <f t="shared" si="43"/>
        <v>9.4</v>
      </c>
      <c r="DM15" s="17">
        <f t="shared" si="44"/>
        <v>9.4</v>
      </c>
      <c r="DN15" s="17" t="str">
        <f t="shared" si="45"/>
        <v/>
      </c>
      <c r="DO15" s="17" t="str">
        <f t="shared" si="46"/>
        <v/>
      </c>
      <c r="DP15" s="17" t="str">
        <f t="shared" si="47"/>
        <v/>
      </c>
      <c r="DQ15" s="17" t="str">
        <f t="shared" si="48"/>
        <v/>
      </c>
      <c r="DR15" s="17" t="str">
        <f t="shared" si="49"/>
        <v/>
      </c>
      <c r="DS15" s="17">
        <f t="shared" si="50"/>
        <v>9.9</v>
      </c>
      <c r="DT15" s="17">
        <f t="shared" si="51"/>
        <v>8.8000000000000007</v>
      </c>
      <c r="DU15" s="17">
        <f t="shared" si="52"/>
        <v>9.4</v>
      </c>
      <c r="DV15" s="17" t="str">
        <f t="shared" si="53"/>
        <v/>
      </c>
      <c r="DW15" s="17" t="str">
        <f t="shared" si="54"/>
        <v/>
      </c>
      <c r="DX15" s="17" t="str">
        <f t="shared" si="55"/>
        <v/>
      </c>
      <c r="DY15" s="204">
        <f t="shared" si="5"/>
        <v>8.6999999999999993</v>
      </c>
      <c r="DZ15" s="86" t="str">
        <f t="shared" si="56"/>
        <v/>
      </c>
      <c r="EA15" s="17" t="str">
        <f t="shared" si="57"/>
        <v/>
      </c>
      <c r="EB15" s="17" t="str">
        <f t="shared" si="58"/>
        <v/>
      </c>
      <c r="EC15" s="17" t="str">
        <f t="shared" si="59"/>
        <v/>
      </c>
      <c r="ED15" s="17" t="str">
        <f t="shared" si="60"/>
        <v/>
      </c>
      <c r="EE15" s="17" t="str">
        <f t="shared" si="61"/>
        <v/>
      </c>
      <c r="EF15" s="17" t="str">
        <f t="shared" si="62"/>
        <v/>
      </c>
      <c r="EG15" s="17" t="str">
        <f t="shared" si="63"/>
        <v/>
      </c>
      <c r="EH15" s="17" t="str">
        <f t="shared" si="64"/>
        <v/>
      </c>
      <c r="EI15" s="17" t="str">
        <f t="shared" si="65"/>
        <v/>
      </c>
      <c r="EJ15" s="17" t="str">
        <f t="shared" si="66"/>
        <v/>
      </c>
      <c r="EK15" s="17" t="str">
        <f t="shared" si="67"/>
        <v/>
      </c>
      <c r="EL15" s="17" t="str">
        <f t="shared" si="68"/>
        <v/>
      </c>
      <c r="EM15" s="17" t="str">
        <f t="shared" si="69"/>
        <v/>
      </c>
      <c r="EN15" s="17" t="str">
        <f t="shared" si="70"/>
        <v/>
      </c>
      <c r="EO15" s="227" t="str">
        <f t="shared" si="71"/>
        <v/>
      </c>
      <c r="EP15" s="178">
        <f t="shared" si="72"/>
        <v>6.4</v>
      </c>
      <c r="EQ15" s="17">
        <f t="shared" si="73"/>
        <v>10</v>
      </c>
      <c r="ER15" s="17">
        <f t="shared" si="74"/>
        <v>6.6</v>
      </c>
      <c r="ES15" s="17">
        <f t="shared" si="75"/>
        <v>9.4</v>
      </c>
      <c r="ET15" s="17">
        <f t="shared" si="76"/>
        <v>9.4</v>
      </c>
      <c r="EU15" s="17" t="str">
        <f t="shared" si="77"/>
        <v/>
      </c>
      <c r="EV15" s="17" t="str">
        <f t="shared" si="78"/>
        <v/>
      </c>
      <c r="EW15" s="17" t="str">
        <f t="shared" si="79"/>
        <v/>
      </c>
      <c r="EX15" s="17" t="str">
        <f t="shared" si="80"/>
        <v/>
      </c>
      <c r="EY15" s="17" t="str">
        <f t="shared" si="81"/>
        <v/>
      </c>
      <c r="EZ15" s="17">
        <f t="shared" si="82"/>
        <v>9.9</v>
      </c>
      <c r="FA15" s="17">
        <f t="shared" si="83"/>
        <v>8.8000000000000007</v>
      </c>
      <c r="FB15" s="17">
        <f t="shared" si="84"/>
        <v>9.4</v>
      </c>
      <c r="FC15" s="17" t="str">
        <f t="shared" si="85"/>
        <v/>
      </c>
      <c r="FD15" s="17" t="str">
        <f t="shared" si="86"/>
        <v/>
      </c>
      <c r="FE15" s="17" t="str">
        <f t="shared" si="87"/>
        <v/>
      </c>
      <c r="FF15" s="204" t="str">
        <f t="shared" si="6"/>
        <v/>
      </c>
    </row>
    <row r="16" spans="1:162" ht="15.75">
      <c r="A16" s="63">
        <f>IF(B16="","",IF(SUBTOTAL(3,$B$12:B16)=SUBTOTAL(3,$B$12:B15),"",SUBTOTAL(3,$B$12:B16)))</f>
        <v>5</v>
      </c>
      <c r="B16" s="283" t="s">
        <v>200</v>
      </c>
      <c r="C16" s="66" t="str">
        <f>IF($B16="","",IF(ISNA(VLOOKUP($B16,'DS LOP HKI'!$B$2:$D$1060,2,FALSE))=TRUE,"",VLOOKUP($B16,'DS LOP HKI'!$B$2:$D$1060,2,FALSE)))</f>
        <v>Nguyễn Tiến</v>
      </c>
      <c r="D16" s="67" t="str">
        <f>IF($B16="","",IF(ISNA(VLOOKUP($B16,'DS LOP HKI'!$B$2:$D$1060,3,FALSE))=TRUE,"",VLOOKUP($B16,'DS LOP HKI'!$B$2:$D$1060,3,FALSE)))</f>
        <v>Dũng</v>
      </c>
      <c r="E16" s="283" t="s">
        <v>38</v>
      </c>
      <c r="F16" s="47"/>
      <c r="G16" s="76"/>
      <c r="H16" s="69">
        <f>IF(OR($H$6="",$H$7=""),"",IF($B16="","",IF(ISNA(VLOOKUP($B16,'LT01'!$B$12:$N$51,11,FALSE)),"",IF(VLOOKUP($B16,'LT01'!$B$12:$N$51,11,FALSE)="","",VLOOKUP($B16,'LT01'!$B$12:$N$51,11,FALSE)))))</f>
        <v>8</v>
      </c>
      <c r="I16" s="176">
        <f>IF(OR($H$6="",$H$7=""),"",IF($B16="","",IF(ISNA(VLOOKUP($B16,'LT01'!$B$12:$N$51,12,FALSE)),"",IF(VLOOKUP($B16,'LT01'!$B$12:$N$51,12,FALSE)="","",VLOOKUP($B16,'LT01'!$B$12:$N$51,12,FALSE)))))</f>
        <v>6.6</v>
      </c>
      <c r="J16" s="176">
        <f>IF(OR($H$6="",$H$7=""),"",IF($B16="","",IF(ISNA(VLOOKUP($B16,'LT01'!$B$12:$N$51,13,FALSE)),"",IF(VLOOKUP($B16,'LT01'!$B$12:$N$51,13,FALSE)="","",VLOOKUP($B16,'LT01'!$B$12:$N$51,13,FALSE)))))</f>
        <v>7.2</v>
      </c>
      <c r="K16" s="70"/>
      <c r="L16" s="71" t="str">
        <f t="shared" si="7"/>
        <v/>
      </c>
      <c r="M16" s="69">
        <f>IF(OR($M$6="",$M$7=""),"",IF($B16="","",IF(ISNA(VLOOKUP($B16,'LT02'!$B$12:$N$51,11,FALSE)),"",IF(VLOOKUP($B16,'LT02'!$B$12:$N$51,11,FALSE)="","",VLOOKUP($B16,'LT02'!$B$12:$N$51,11,FALSE)))))</f>
        <v>8.3000000000000007</v>
      </c>
      <c r="N16" s="176">
        <f>IF(OR($H$6="",$H$7=""),"",IF($B16="","",IF(ISNA(VLOOKUP($B16,'LT02'!$B$12:$N$51,12,FALSE)),"",IF(VLOOKUP($B16,'LT02'!$B$12:$N$51,12,FALSE)="","",VLOOKUP($B16,'LT02'!$B$12:$N$51,12,FALSE)))))</f>
        <v>8</v>
      </c>
      <c r="O16" s="176">
        <f>IF(OR($M$6="",$M$7=""),"",IF($B16="","",IF(ISNA(VLOOKUP($B16,'LT02'!$B$12:$N$51,13,FALSE)),"",IF(VLOOKUP($B16,'LT02'!$B$12:$N$51,13,FALSE)="","",VLOOKUP($B16,'LT02'!$B$12:$N$51,13,FALSE)))))</f>
        <v>8.1</v>
      </c>
      <c r="P16" s="70"/>
      <c r="Q16" s="71" t="str">
        <f t="shared" si="8"/>
        <v/>
      </c>
      <c r="R16" s="69">
        <f>IF(OR($R$6="",$R$7=""),"",IF($B16="","",IF(ISNA(VLOOKUP($B16,'LT03'!$B$12:$N$51,11,FALSE)),"",IF(VLOOKUP($B16,'LT03'!$B$12:$N$51,11,FALSE)="","",VLOOKUP($B16,'LT03'!$B$12:$N$51,11,FALSE)))))</f>
        <v>6.4</v>
      </c>
      <c r="S16" s="176">
        <f>IF(OR($H$6="",$H$7=""),"",IF($B16="","",IF(ISNA(VLOOKUP($B16,'LT03'!$B$12:$N$51,12,FALSE)),"",IF(VLOOKUP($B16,'LT03'!$B$12:$N$51,12,FALSE)="","",VLOOKUP($B16,'LT03'!$B$12:$N$51,12,FALSE)))))</f>
        <v>6.6</v>
      </c>
      <c r="T16" s="176">
        <f>IF(OR($R$6="",$R$7=""),"",IF($B16="","",IF(ISNA(VLOOKUP($B16,'LT03'!$B$12:$N$51,13,FALSE)),"",IF(VLOOKUP($B16,'LT03'!$B$12:$N$51,13,FALSE)="","",VLOOKUP($B16,'LT03'!$B$12:$N$51,13,FALSE)))))</f>
        <v>6.5</v>
      </c>
      <c r="U16" s="70"/>
      <c r="V16" s="71" t="str">
        <f t="shared" si="9"/>
        <v/>
      </c>
      <c r="W16" s="69">
        <f>IF(OR($W$6="",$W$7=""),"",IF($B16="","",IF(ISNA(VLOOKUP($B16,'LT04'!$B$12:$N$51,11,FALSE)),"",IF(VLOOKUP($B16,'LT04'!$B$12:$N$51,11,FALSE)="","",VLOOKUP($B16,'LT04'!$B$12:$N$51,11,FALSE)))))</f>
        <v>7.8</v>
      </c>
      <c r="X16" s="176">
        <f>IF(OR($H$6="",$H$7=""),"",IF($B16="","",IF(ISNA(VLOOKUP($B16,'LT04'!$B$12:$N$51,12,FALSE)),"",IF(VLOOKUP($B16,'LT04'!$B$12:$N$51,12,FALSE)="","",VLOOKUP($B16,'LT04'!$B$12:$N$51,12,FALSE)))))</f>
        <v>8</v>
      </c>
      <c r="Y16" s="176">
        <f>IF(OR($W$6="",$W$7=""),"",IF($B16="","",IF(ISNA(VLOOKUP($B16,'LT04'!$B$12:$N$51,13,FALSE)),"",IF(VLOOKUP($B16,'LT04'!$B$12:$N$51,13,FALSE)="","",VLOOKUP($B16,'LT04'!$B$12:$N$51,13,FALSE)))))</f>
        <v>7.9</v>
      </c>
      <c r="Z16" s="70"/>
      <c r="AA16" s="71" t="str">
        <f t="shared" si="10"/>
        <v/>
      </c>
      <c r="AB16" s="69">
        <f>IF(OR($AB$6="",$AB$7=""),"",IF($B16="","",IF(ISNA(VLOOKUP($B16,'LT05'!$B$12:$N$51,11,FALSE)),"",IF(VLOOKUP($B16,'LT05'!$B$12:$N$51,11,FALSE)="","",VLOOKUP($B16,'LT05'!$B$12:$N$51,11,FALSE)))))</f>
        <v>8.3000000000000007</v>
      </c>
      <c r="AC16" s="176">
        <f>IF(OR($H$6="",$H$7=""),"",IF($B16="","",IF(ISNA(VLOOKUP($B16,'LT05'!$B$12:$N$51,12,FALSE)),"",IF(VLOOKUP($B16,'LT05'!$B$12:$N$51,12,FALSE)="","",VLOOKUP($B16,'LT05'!$B$12:$N$51,12,FALSE)))))</f>
        <v>10</v>
      </c>
      <c r="AD16" s="176">
        <f>IF(OR($AB$6="",$AB$7=""),"",IF($B16="","",IF(ISNA(VLOOKUP($B16,'LT05'!$B$12:$N$51,13,FALSE)),"",IF(VLOOKUP($B16,'LT05'!$B$12:$N$51,13,FALSE)="","",VLOOKUP($B16,'LT05'!$B$12:$N$51,13,FALSE)))))</f>
        <v>9.3000000000000007</v>
      </c>
      <c r="AE16" s="70"/>
      <c r="AF16" s="71" t="str">
        <f t="shared" si="11"/>
        <v/>
      </c>
      <c r="AG16" s="69" t="str">
        <f>IF(OR($AG$6="",$AG$7=""),"",IF($B16="","",IF(ISNA(VLOOKUP($B16,'LT06'!$B$12:$N$51,11,FALSE)),"",IF(VLOOKUP($B16,'LT06'!$B$12:$N$51,11,FALSE)="","",VLOOKUP($B16,'LT06'!$B$12:$N$51,11,FALSE)))))</f>
        <v/>
      </c>
      <c r="AH16" s="176" t="str">
        <f>IF(OR($H$6="",$H$7=""),"",IF($B16="","",IF(ISNA(VLOOKUP($B16,'LT06'!$B$12:$N$51,12,FALSE)),"",IF(VLOOKUP($B16,'LT06'!$B$12:$N$51,12,FALSE)="","",VLOOKUP($B16,'LT06'!$B$12:$N$51,12,FALSE)))))</f>
        <v/>
      </c>
      <c r="AI16" s="176" t="str">
        <f>IF(OR($AG$6="",$AG$7=""),"",IF($B16="","",IF(ISNA(VLOOKUP($B16,'LT06'!$B$12:$N$51,13,FALSE)),"",IF(VLOOKUP($B16,'LT06'!$B$12:$N$51,13,FALSE)="","",VLOOKUP($B16,'LT06'!$B$12:$N$51,13,FALSE)))))</f>
        <v/>
      </c>
      <c r="AJ16" s="70"/>
      <c r="AK16" s="71" t="str">
        <f t="shared" si="12"/>
        <v/>
      </c>
      <c r="AL16" s="69" t="str">
        <f>IF(OR($AL$6="",$AL$7=""),"",IF($B16="","",IF(ISNA(VLOOKUP($B16,'LT07'!$B$12:$N$51,11,FALSE)),"",IF(VLOOKUP($B16,'LT07'!$B$12:$N$51,11,FALSE)="","",VLOOKUP($B16,'LT07'!$B$12:$N$51,11,FALSE)))))</f>
        <v/>
      </c>
      <c r="AM16" s="176" t="str">
        <f>IF(OR($H$6="",$H$7=""),"",IF($B16="","",IF(ISNA(VLOOKUP($B16,'LT07'!$B$12:$N$51,12,FALSE)),"",IF(VLOOKUP($B16,'LT07'!$B$12:$N$51,12,FALSE)="","",VLOOKUP($B16,'LT07'!$B$12:$N$51,12,FALSE)))))</f>
        <v/>
      </c>
      <c r="AN16" s="176" t="str">
        <f>IF(OR($AL$6="",$AL$7=""),"",IF($B16="","",IF(ISNA(VLOOKUP($B16,'LT07'!$B$12:$N$51,13,FALSE)),"",IF(VLOOKUP($B16,'LT07'!$B$12:$N$51,13,FALSE)="","",VLOOKUP($B16,'LT07'!$B$12:$N$51,13,FALSE)))))</f>
        <v/>
      </c>
      <c r="AO16" s="70"/>
      <c r="AP16" s="71" t="str">
        <f t="shared" si="13"/>
        <v/>
      </c>
      <c r="AQ16" s="69" t="str">
        <f>IF(OR($AQ$6="",$AQ$7=""),"",IF($B16="","",IF(ISNA(VLOOKUP($B16,'LT08'!$B$12:$N$51,11,FALSE)),"",IF(VLOOKUP($B16,'LT08'!$B$12:$N$51,11,FALSE)="","",VLOOKUP($B16,'LT08'!$B$12:$N$51,11,FALSE)))))</f>
        <v/>
      </c>
      <c r="AR16" s="176" t="str">
        <f>IF(OR($H$6="",$H$7=""),"",IF($B16="","",IF(ISNA(VLOOKUP($B16,'LT08'!$B$12:$N$51,12,FALSE)),"",IF(VLOOKUP($B16,'LT08'!$B$12:$N$51,12,FALSE)="","",VLOOKUP($B16,'LT08'!$B$12:$N$51,12,FALSE)))))</f>
        <v/>
      </c>
      <c r="AS16" s="176" t="str">
        <f>IF(OR($AQ$6="",$AQ$7=""),"",IF($B16="","",IF(ISNA(VLOOKUP($B16,'LT08'!$B$12:$N$51,13,FALSE)),"",IF(VLOOKUP($B16,'LT08'!$B$12:$N$51,13,FALSE)="","",VLOOKUP($B16,'LT08'!$B$12:$N$51,13,FALSE)))))</f>
        <v/>
      </c>
      <c r="AT16" s="70"/>
      <c r="AU16" s="71" t="str">
        <f t="shared" si="14"/>
        <v/>
      </c>
      <c r="AV16" s="69" t="str">
        <f>IF(OR($AV$6="",$AV$7=""),"",IF($B16="","",IF(ISNA(VLOOKUP($B16,'LT09'!$B$12:$N$51,11,FALSE)),"",IF(VLOOKUP($B16,'LT09'!$B$12:$N$51,11,FALSE)="","",VLOOKUP($B16,'LT09'!$B$12:$N$51,11,FALSE)))))</f>
        <v/>
      </c>
      <c r="AW16" s="176" t="str">
        <f>IF(OR($H$6="",$H$7=""),"",IF($B16="","",IF(ISNA(VLOOKUP($B16,'LT09'!$B$12:$N$51,12,FALSE)),"",IF(VLOOKUP($B16,'LT09'!$B$12:$N$51,12,FALSE)="","",VLOOKUP($B16,'LT09'!$B$12:$N$51,12,FALSE)))))</f>
        <v/>
      </c>
      <c r="AX16" s="176" t="str">
        <f>IF(OR($AV$6="",$AV$7=""),"",IF($B16="","",IF(ISNA(VLOOKUP($B16,'LT09'!$B$12:$N$51,13,FALSE)),"",IF(VLOOKUP($B16,'LT09'!$B$12:$N$51,13,FALSE)="","",VLOOKUP($B16,'LT09'!$B$12:$N$51,13,FALSE)))))</f>
        <v/>
      </c>
      <c r="AY16" s="70"/>
      <c r="AZ16" s="71" t="str">
        <f t="shared" si="15"/>
        <v/>
      </c>
      <c r="BA16" s="68"/>
      <c r="BB16" s="205"/>
      <c r="BC16" s="176" t="str">
        <f>IF(OR($BF$6="",$BF$7=""),"",IF($B16="","",IF(ISNA(VLOOKUP($B16,'DO AN'!$B$12:$N$51,11,FALSE)),"",IF(VLOOKUP($B16,'DO AN'!$B$12:$N$51,11,FALSE)="","",VLOOKUP($B16,'DO AN'!$B$12:$N$51,11,FALSE)))))</f>
        <v/>
      </c>
      <c r="BD16" s="70"/>
      <c r="BE16" s="75"/>
      <c r="BF16" s="69">
        <f>IF(OR($BF$6="",$BF$7=""),"",IF($B16="","",IF(ISNA(VLOOKUP($B16,'TH01'!$B$12:$N$51,11,FALSE)),"",IF(VLOOKUP($B16,'TH01'!$B$12:$N$51,11,FALSE)="","",VLOOKUP($B16,'TH01'!$B$12:$N$51,11,FALSE)))))</f>
        <v>9.8000000000000007</v>
      </c>
      <c r="BG16" s="176">
        <f>IF(OR($H$6="",$H$7=""),"",IF($B16="","",IF(ISNA(VLOOKUP($B16,'TH01'!$B$12:$N$51,12,FALSE)),"",IF(VLOOKUP($B16,'TH01'!$B$12:$N$51,12,FALSE)="","",VLOOKUP($B16,'TH01'!$B$12:$N$51,12,FALSE)))))</f>
        <v>6</v>
      </c>
      <c r="BH16" s="176">
        <f>IF(OR($BF$6="",$BF$7=""),"",IF($B16="","",IF(ISNA(VLOOKUP($B16,'TH01'!$B$12:$N$51,13,FALSE)),"",IF(VLOOKUP($B16,'TH01'!$B$12:$N$51,13,FALSE)="","",VLOOKUP($B16,'TH01'!$B$12:$N$51,13,FALSE)))))</f>
        <v>7.5</v>
      </c>
      <c r="BI16" s="70"/>
      <c r="BJ16" s="71" t="str">
        <f t="shared" si="16"/>
        <v/>
      </c>
      <c r="BK16" s="69">
        <f>IF(OR($BK$6="",$BK$7=""),"",IF($B16="","",IF(ISNA(VLOOKUP($B16,'TH02'!$B$12:$N$51,11,FALSE)),"",IF(VLOOKUP($B16,'TH02'!$B$12:$N$51,11,FALSE)="","",VLOOKUP($B16,'TH02'!$B$12:$N$51,11,FALSE)))))</f>
        <v>8.6999999999999993</v>
      </c>
      <c r="BL16" s="176">
        <f>IF(OR($H$6="",$H$7=""),"",IF($B16="","",IF(ISNA(VLOOKUP($B16,'TH02'!$B$12:$N$51,12,FALSE)),"",IF(VLOOKUP($B16,'TH02'!$B$12:$N$51,12,FALSE)="","",VLOOKUP($B16,'TH02'!$B$12:$N$51,12,FALSE)))))</f>
        <v>5</v>
      </c>
      <c r="BM16" s="176">
        <f>IF(OR($BK$6="",$BK$7=""),"",IF($B16="","",IF(ISNA(VLOOKUP($B16,'TH02'!$B$12:$N$51,13,FALSE)),"",IF(VLOOKUP($B16,'TH02'!$B$12:$N$51,13,FALSE)="","",VLOOKUP($B16,'TH02'!$B$12:$N$51,13,FALSE)))))</f>
        <v>6.5</v>
      </c>
      <c r="BN16" s="70"/>
      <c r="BO16" s="71" t="str">
        <f t="shared" si="17"/>
        <v/>
      </c>
      <c r="BP16" s="69">
        <f>IF(OR($BP$6="",$BP$7=""),"",IF($B16="","",IF(ISNA(VLOOKUP($B16,'TH03'!$B$12:$N$51,11,FALSE)),"",IF(VLOOKUP($B16,'TH03'!$B$12:$N$51,11,FALSE)="","",VLOOKUP($B16,'TH03'!$B$12:$N$51,11,FALSE)))))</f>
        <v>6.1</v>
      </c>
      <c r="BQ16" s="176">
        <f>IF(OR($H$6="",$H$7=""),"",IF($B16="","",IF(ISNA(VLOOKUP($B16,'TH03'!$B$12:$N$51,12,FALSE)),"",IF(VLOOKUP($B16,'TH03'!$B$12:$N$51,12,FALSE)="","",VLOOKUP($B16,'TH03'!$B$12:$N$51,12,FALSE)))))</f>
        <v>10</v>
      </c>
      <c r="BR16" s="176">
        <f>IF(OR($BP$6="",$BP$7=""),"",IF($B16="","",IF(ISNA(VLOOKUP($B16,'TH03'!$B$12:$N$51,13,FALSE)),"",IF(VLOOKUP($B16,'TH03'!$B$12:$N$51,13,FALSE)="","",VLOOKUP($B16,'TH03'!$B$12:$N$51,13,FALSE)))))</f>
        <v>8.4</v>
      </c>
      <c r="BS16" s="48"/>
      <c r="BT16" s="71" t="str">
        <f t="shared" si="18"/>
        <v/>
      </c>
      <c r="BU16" s="69" t="str">
        <f>IF(OR($BU$6="",$BU$7=""),"",IF($B16="","",IF(ISNA(VLOOKUP($B16,'TH04'!$B$12:$N$51,11,FALSE)),"",IF(VLOOKUP($B16,'TH04'!$B$12:$N$51,11,FALSE)="","",VLOOKUP($B16,'TH04'!$B$12:$N$51,11,FALSE)))))</f>
        <v/>
      </c>
      <c r="BV16" s="176" t="str">
        <f>IF(OR($H$6="",$H$7=""),"",IF($B16="","",IF(ISNA(VLOOKUP($B16,'TH04'!$B$12:$N$51,12,FALSE)),"",IF(VLOOKUP($B16,'TH04'!$B$12:$N$51,12,FALSE)="","",VLOOKUP($B16,'TH04'!$B$12:$N$51,12,FALSE)))))</f>
        <v/>
      </c>
      <c r="BW16" s="176" t="str">
        <f>IF(OR($BU$6="",$BU$7=""),"",IF($B16="","",IF(ISNA(VLOOKUP($B16,'TH04'!$B$12:$N$51,13,FALSE)),"",IF(VLOOKUP($B16,'TH04'!$B$12:$N$51,13,FALSE)="","",VLOOKUP($B16,'TH04'!$B$12:$N$51,13,FALSE)))))</f>
        <v/>
      </c>
      <c r="BX16" s="70"/>
      <c r="BY16" s="71" t="str">
        <f t="shared" si="19"/>
        <v/>
      </c>
      <c r="BZ16" s="69" t="str">
        <f>IF(OR($BZ$6="",$BZ$7=""),"",IF($B16="","",IF(ISNA(VLOOKUP($B16,'TH05'!$B$12:$N$51,11,FALSE)),"",IF(VLOOKUP($B16,'TH05'!$B$12:$N$51,11,FALSE)="","",VLOOKUP($B16,'TH05'!$B$12:$N$51,11,FALSE)))))</f>
        <v/>
      </c>
      <c r="CA16" s="176" t="str">
        <f>IF(OR($H$6="",$H$7=""),"",IF($B16="","",IF(ISNA(VLOOKUP($B16,'TH05'!$B$12:$N$51,12,FALSE)),"",IF(VLOOKUP($B16,'TH05'!$B$12:$N$51,12,FALSE)="","",VLOOKUP($B16,'TH05'!$B$12:$N$51,12,FALSE)))))</f>
        <v/>
      </c>
      <c r="CB16" s="176" t="str">
        <f>IF(OR($BZ$6="",$BZ$7=""),"",IF($B16="","",IF(ISNA(VLOOKUP($B16,'TH05'!$B$12:$N$51,13,FALSE)),"",IF(VLOOKUP($B16,'TH05'!$B$12:$N$51,13,FALSE)="","",VLOOKUP($B16,'TH05'!$B$12:$N$51,13,FALSE)))))</f>
        <v/>
      </c>
      <c r="CC16" s="70"/>
      <c r="CD16" s="71" t="str">
        <f t="shared" si="20"/>
        <v/>
      </c>
      <c r="CE16" s="69" t="str">
        <f>IF(OR($CE$6="",$CE$7=""),"",IF($B16="","",IF(ISNA(VLOOKUP($B16,'TH06'!$B$12:$N$51,11,FALSE)),"",IF(VLOOKUP($B16,'TH06'!$B$12:$N$51,11,FALSE)="","",VLOOKUP($B16,'TH06'!$B$12:$N$51,11,FALSE)))))</f>
        <v/>
      </c>
      <c r="CF16" s="176" t="str">
        <f>IF(OR($H$6="",$H$7=""),"",IF($B16="","",IF(ISNA(VLOOKUP($B16,'TH06'!$B$12:$N$51,12,FALSE)),"",IF(VLOOKUP($B16,'TH06'!$B$12:$N$51,12,FALSE)="","",VLOOKUP($B16,'TH06'!$B$12:$N$51,12,FALSE)))))</f>
        <v/>
      </c>
      <c r="CG16" s="176" t="str">
        <f>IF(OR($CE$6="",$CE$7=""),"",IF($B16="","",IF(ISNA(VLOOKUP($B16,'TH06'!$B$12:$N$51,13,FALSE)),"",IF(VLOOKUP($B16,'TH06'!$B$12:$N$51,13,FALSE)="","",VLOOKUP($B16,'TH06'!$B$12:$N$51,13,FALSE)))))</f>
        <v/>
      </c>
      <c r="CH16" s="70"/>
      <c r="CI16" s="71" t="str">
        <f t="shared" si="21"/>
        <v/>
      </c>
      <c r="CJ16" s="200">
        <f t="shared" si="22"/>
        <v>7.5</v>
      </c>
      <c r="CK16" s="201" t="str">
        <f t="shared" si="23"/>
        <v/>
      </c>
      <c r="CL16" s="82"/>
      <c r="CM16" s="79" t="str">
        <f t="shared" si="0"/>
        <v>Khá</v>
      </c>
      <c r="CN16" s="79" t="str">
        <f t="shared" si="1"/>
        <v/>
      </c>
      <c r="CO16" s="79" t="str">
        <f t="shared" si="2"/>
        <v/>
      </c>
      <c r="CP16" s="49"/>
      <c r="CQ16" s="177">
        <f t="shared" si="3"/>
        <v>0</v>
      </c>
      <c r="CR16" s="178">
        <f t="shared" si="24"/>
        <v>6.6</v>
      </c>
      <c r="CS16" s="17">
        <f t="shared" si="25"/>
        <v>8</v>
      </c>
      <c r="CT16" s="17">
        <f t="shared" si="26"/>
        <v>6.6</v>
      </c>
      <c r="CU16" s="17">
        <f t="shared" si="27"/>
        <v>8</v>
      </c>
      <c r="CV16" s="17">
        <f t="shared" si="28"/>
        <v>10</v>
      </c>
      <c r="CW16" s="17" t="str">
        <f t="shared" si="29"/>
        <v/>
      </c>
      <c r="CX16" s="17" t="str">
        <f t="shared" si="30"/>
        <v/>
      </c>
      <c r="CY16" s="17" t="str">
        <f t="shared" si="31"/>
        <v/>
      </c>
      <c r="CZ16" s="17" t="str">
        <f t="shared" si="32"/>
        <v/>
      </c>
      <c r="DA16" s="17" t="str">
        <f t="shared" si="33"/>
        <v/>
      </c>
      <c r="DB16" s="17">
        <f t="shared" si="34"/>
        <v>6</v>
      </c>
      <c r="DC16" s="17">
        <f t="shared" si="35"/>
        <v>5</v>
      </c>
      <c r="DD16" s="17">
        <f t="shared" si="36"/>
        <v>10</v>
      </c>
      <c r="DE16" s="17" t="str">
        <f t="shared" si="37"/>
        <v/>
      </c>
      <c r="DF16" s="17" t="str">
        <f t="shared" si="38"/>
        <v/>
      </c>
      <c r="DG16" s="179" t="str">
        <f t="shared" si="39"/>
        <v/>
      </c>
      <c r="DH16" s="192">
        <f t="shared" si="4"/>
        <v>0</v>
      </c>
      <c r="DI16" s="178">
        <f t="shared" si="40"/>
        <v>7.2</v>
      </c>
      <c r="DJ16" s="17">
        <f t="shared" si="41"/>
        <v>8.1</v>
      </c>
      <c r="DK16" s="17">
        <f t="shared" si="42"/>
        <v>6.5</v>
      </c>
      <c r="DL16" s="17">
        <f t="shared" si="43"/>
        <v>7.9</v>
      </c>
      <c r="DM16" s="17">
        <f t="shared" si="44"/>
        <v>9.3000000000000007</v>
      </c>
      <c r="DN16" s="17" t="str">
        <f t="shared" si="45"/>
        <v/>
      </c>
      <c r="DO16" s="17" t="str">
        <f t="shared" si="46"/>
        <v/>
      </c>
      <c r="DP16" s="17" t="str">
        <f t="shared" si="47"/>
        <v/>
      </c>
      <c r="DQ16" s="17" t="str">
        <f t="shared" si="48"/>
        <v/>
      </c>
      <c r="DR16" s="17" t="str">
        <f t="shared" si="49"/>
        <v/>
      </c>
      <c r="DS16" s="17">
        <f t="shared" si="50"/>
        <v>7.5</v>
      </c>
      <c r="DT16" s="17">
        <f t="shared" si="51"/>
        <v>6.5</v>
      </c>
      <c r="DU16" s="17">
        <f t="shared" si="52"/>
        <v>8.4</v>
      </c>
      <c r="DV16" s="17" t="str">
        <f t="shared" si="53"/>
        <v/>
      </c>
      <c r="DW16" s="17" t="str">
        <f t="shared" si="54"/>
        <v/>
      </c>
      <c r="DX16" s="17" t="str">
        <f t="shared" si="55"/>
        <v/>
      </c>
      <c r="DY16" s="204">
        <f t="shared" si="5"/>
        <v>7.5</v>
      </c>
      <c r="DZ16" s="86" t="str">
        <f t="shared" si="56"/>
        <v/>
      </c>
      <c r="EA16" s="17" t="str">
        <f t="shared" si="57"/>
        <v/>
      </c>
      <c r="EB16" s="17" t="str">
        <f t="shared" si="58"/>
        <v/>
      </c>
      <c r="EC16" s="17" t="str">
        <f t="shared" si="59"/>
        <v/>
      </c>
      <c r="ED16" s="17" t="str">
        <f t="shared" si="60"/>
        <v/>
      </c>
      <c r="EE16" s="17" t="str">
        <f t="shared" si="61"/>
        <v/>
      </c>
      <c r="EF16" s="17" t="str">
        <f t="shared" si="62"/>
        <v/>
      </c>
      <c r="EG16" s="17" t="str">
        <f t="shared" si="63"/>
        <v/>
      </c>
      <c r="EH16" s="17" t="str">
        <f t="shared" si="64"/>
        <v/>
      </c>
      <c r="EI16" s="17" t="str">
        <f t="shared" si="65"/>
        <v/>
      </c>
      <c r="EJ16" s="17" t="str">
        <f t="shared" si="66"/>
        <v/>
      </c>
      <c r="EK16" s="17" t="str">
        <f t="shared" si="67"/>
        <v/>
      </c>
      <c r="EL16" s="17" t="str">
        <f t="shared" si="68"/>
        <v/>
      </c>
      <c r="EM16" s="17" t="str">
        <f t="shared" si="69"/>
        <v/>
      </c>
      <c r="EN16" s="17" t="str">
        <f t="shared" si="70"/>
        <v/>
      </c>
      <c r="EO16" s="227" t="str">
        <f t="shared" si="71"/>
        <v/>
      </c>
      <c r="EP16" s="178">
        <f t="shared" si="72"/>
        <v>7.2</v>
      </c>
      <c r="EQ16" s="17">
        <f t="shared" si="73"/>
        <v>8.1</v>
      </c>
      <c r="ER16" s="17">
        <f t="shared" si="74"/>
        <v>6.5</v>
      </c>
      <c r="ES16" s="17">
        <f t="shared" si="75"/>
        <v>7.9</v>
      </c>
      <c r="ET16" s="17">
        <f t="shared" si="76"/>
        <v>9.3000000000000007</v>
      </c>
      <c r="EU16" s="17" t="str">
        <f t="shared" si="77"/>
        <v/>
      </c>
      <c r="EV16" s="17" t="str">
        <f t="shared" si="78"/>
        <v/>
      </c>
      <c r="EW16" s="17" t="str">
        <f t="shared" si="79"/>
        <v/>
      </c>
      <c r="EX16" s="17" t="str">
        <f t="shared" si="80"/>
        <v/>
      </c>
      <c r="EY16" s="17" t="str">
        <f t="shared" si="81"/>
        <v/>
      </c>
      <c r="EZ16" s="17">
        <f t="shared" si="82"/>
        <v>7.5</v>
      </c>
      <c r="FA16" s="17">
        <f t="shared" si="83"/>
        <v>6.5</v>
      </c>
      <c r="FB16" s="17">
        <f t="shared" si="84"/>
        <v>8.4</v>
      </c>
      <c r="FC16" s="17" t="str">
        <f t="shared" si="85"/>
        <v/>
      </c>
      <c r="FD16" s="17" t="str">
        <f t="shared" si="86"/>
        <v/>
      </c>
      <c r="FE16" s="17" t="str">
        <f t="shared" si="87"/>
        <v/>
      </c>
      <c r="FF16" s="204" t="str">
        <f t="shared" si="6"/>
        <v/>
      </c>
    </row>
    <row r="17" spans="1:162" ht="15.75">
      <c r="A17" s="63">
        <f>IF(B17="","",IF(SUBTOTAL(3,$B$12:B17)=SUBTOTAL(3,$B$12:B16),"",SUBTOTAL(3,$B$12:B17)))</f>
        <v>6</v>
      </c>
      <c r="B17" s="283" t="s">
        <v>204</v>
      </c>
      <c r="C17" s="66" t="str">
        <f>IF($B17="","",IF(ISNA(VLOOKUP($B17,'DS LOP HKI'!$B$2:$D$1060,2,FALSE))=TRUE,"",VLOOKUP($B17,'DS LOP HKI'!$B$2:$D$1060,2,FALSE)))</f>
        <v>Võ Hồng</v>
      </c>
      <c r="D17" s="67" t="str">
        <f>IF($B17="","",IF(ISNA(VLOOKUP($B17,'DS LOP HKI'!$B$2:$D$1060,3,FALSE))=TRUE,"",VLOOKUP($B17,'DS LOP HKI'!$B$2:$D$1060,3,FALSE)))</f>
        <v>Dương</v>
      </c>
      <c r="E17" s="283" t="s">
        <v>38</v>
      </c>
      <c r="F17" s="47"/>
      <c r="G17" s="76"/>
      <c r="H17" s="69">
        <f>IF(OR($H$6="",$H$7=""),"",IF($B17="","",IF(ISNA(VLOOKUP($B17,'LT01'!$B$12:$N$51,11,FALSE)),"",IF(VLOOKUP($B17,'LT01'!$B$12:$N$51,11,FALSE)="","",VLOOKUP($B17,'LT01'!$B$12:$N$51,11,FALSE)))))</f>
        <v>6.5</v>
      </c>
      <c r="I17" s="176">
        <f>IF(OR($H$6="",$H$7=""),"",IF($B17="","",IF(ISNA(VLOOKUP($B17,'LT01'!$B$12:$N$51,12,FALSE)),"",IF(VLOOKUP($B17,'LT01'!$B$12:$N$51,12,FALSE)="","",VLOOKUP($B17,'LT01'!$B$12:$N$51,12,FALSE)))))</f>
        <v>6.6</v>
      </c>
      <c r="J17" s="176">
        <f>IF(OR($H$6="",$H$7=""),"",IF($B17="","",IF(ISNA(VLOOKUP($B17,'LT01'!$B$12:$N$51,13,FALSE)),"",IF(VLOOKUP($B17,'LT01'!$B$12:$N$51,13,FALSE)="","",VLOOKUP($B17,'LT01'!$B$12:$N$51,13,FALSE)))))</f>
        <v>6.6</v>
      </c>
      <c r="K17" s="70"/>
      <c r="L17" s="71" t="str">
        <f t="shared" si="7"/>
        <v/>
      </c>
      <c r="M17" s="69">
        <f>IF(OR($M$6="",$M$7=""),"",IF($B17="","",IF(ISNA(VLOOKUP($B17,'LT02'!$B$12:$N$51,11,FALSE)),"",IF(VLOOKUP($B17,'LT02'!$B$12:$N$51,11,FALSE)="","",VLOOKUP($B17,'LT02'!$B$12:$N$51,11,FALSE)))))</f>
        <v>7.7</v>
      </c>
      <c r="N17" s="176">
        <f>IF(OR($H$6="",$H$7=""),"",IF($B17="","",IF(ISNA(VLOOKUP($B17,'LT02'!$B$12:$N$51,12,FALSE)),"",IF(VLOOKUP($B17,'LT02'!$B$12:$N$51,12,FALSE)="","",VLOOKUP($B17,'LT02'!$B$12:$N$51,12,FALSE)))))</f>
        <v>5.5</v>
      </c>
      <c r="O17" s="176">
        <f>IF(OR($M$6="",$M$7=""),"",IF($B17="","",IF(ISNA(VLOOKUP($B17,'LT02'!$B$12:$N$51,13,FALSE)),"",IF(VLOOKUP($B17,'LT02'!$B$12:$N$51,13,FALSE)="","",VLOOKUP($B17,'LT02'!$B$12:$N$51,13,FALSE)))))</f>
        <v>6.4</v>
      </c>
      <c r="P17" s="70"/>
      <c r="Q17" s="71" t="str">
        <f t="shared" si="8"/>
        <v/>
      </c>
      <c r="R17" s="69">
        <f>IF(OR($R$6="",$R$7=""),"",IF($B17="","",IF(ISNA(VLOOKUP($B17,'LT03'!$B$12:$N$51,11,FALSE)),"",IF(VLOOKUP($B17,'LT03'!$B$12:$N$51,11,FALSE)="","",VLOOKUP($B17,'LT03'!$B$12:$N$51,11,FALSE)))))</f>
        <v>5.7</v>
      </c>
      <c r="S17" s="176">
        <f>IF(OR($H$6="",$H$7=""),"",IF($B17="","",IF(ISNA(VLOOKUP($B17,'LT03'!$B$12:$N$51,12,FALSE)),"",IF(VLOOKUP($B17,'LT03'!$B$12:$N$51,12,FALSE)="","",VLOOKUP($B17,'LT03'!$B$12:$N$51,12,FALSE)))))</f>
        <v>6</v>
      </c>
      <c r="T17" s="176">
        <f>IF(OR($R$6="",$R$7=""),"",IF($B17="","",IF(ISNA(VLOOKUP($B17,'LT03'!$B$12:$N$51,13,FALSE)),"",IF(VLOOKUP($B17,'LT03'!$B$12:$N$51,13,FALSE)="","",VLOOKUP($B17,'LT03'!$B$12:$N$51,13,FALSE)))))</f>
        <v>5.9</v>
      </c>
      <c r="U17" s="70"/>
      <c r="V17" s="71" t="str">
        <f t="shared" si="9"/>
        <v/>
      </c>
      <c r="W17" s="69">
        <f>IF(OR($W$6="",$W$7=""),"",IF($B17="","",IF(ISNA(VLOOKUP($B17,'LT04'!$B$12:$N$51,11,FALSE)),"",IF(VLOOKUP($B17,'LT04'!$B$12:$N$51,11,FALSE)="","",VLOOKUP($B17,'LT04'!$B$12:$N$51,11,FALSE)))))</f>
        <v>4</v>
      </c>
      <c r="X17" s="176">
        <f>IF(OR($H$6="",$H$7=""),"",IF($B17="","",IF(ISNA(VLOOKUP($B17,'LT04'!$B$12:$N$51,12,FALSE)),"",IF(VLOOKUP($B17,'LT04'!$B$12:$N$51,12,FALSE)="","",VLOOKUP($B17,'LT04'!$B$12:$N$51,12,FALSE)))))</f>
        <v>6.5</v>
      </c>
      <c r="Y17" s="176">
        <f>IF(OR($W$6="",$W$7=""),"",IF($B17="","",IF(ISNA(VLOOKUP($B17,'LT04'!$B$12:$N$51,13,FALSE)),"",IF(VLOOKUP($B17,'LT04'!$B$12:$N$51,13,FALSE)="","",VLOOKUP($B17,'LT04'!$B$12:$N$51,13,FALSE)))))</f>
        <v>5.5</v>
      </c>
      <c r="Z17" s="70"/>
      <c r="AA17" s="71" t="str">
        <f t="shared" si="10"/>
        <v/>
      </c>
      <c r="AB17" s="69">
        <f>IF(OR($AB$6="",$AB$7=""),"",IF($B17="","",IF(ISNA(VLOOKUP($B17,'LT05'!$B$12:$N$51,11,FALSE)),"",IF(VLOOKUP($B17,'LT05'!$B$12:$N$51,11,FALSE)="","",VLOOKUP($B17,'LT05'!$B$12:$N$51,11,FALSE)))))</f>
        <v>8.6999999999999993</v>
      </c>
      <c r="AC17" s="176">
        <f>IF(OR($H$6="",$H$7=""),"",IF($B17="","",IF(ISNA(VLOOKUP($B17,'LT05'!$B$12:$N$51,12,FALSE)),"",IF(VLOOKUP($B17,'LT05'!$B$12:$N$51,12,FALSE)="","",VLOOKUP($B17,'LT05'!$B$12:$N$51,12,FALSE)))))</f>
        <v>8</v>
      </c>
      <c r="AD17" s="176">
        <f>IF(OR($AB$6="",$AB$7=""),"",IF($B17="","",IF(ISNA(VLOOKUP($B17,'LT05'!$B$12:$N$51,13,FALSE)),"",IF(VLOOKUP($B17,'LT05'!$B$12:$N$51,13,FALSE)="","",VLOOKUP($B17,'LT05'!$B$12:$N$51,13,FALSE)))))</f>
        <v>8.3000000000000007</v>
      </c>
      <c r="AE17" s="70"/>
      <c r="AF17" s="71" t="str">
        <f t="shared" si="11"/>
        <v/>
      </c>
      <c r="AG17" s="69" t="str">
        <f>IF(OR($AG$6="",$AG$7=""),"",IF($B17="","",IF(ISNA(VLOOKUP($B17,'LT06'!$B$12:$N$51,11,FALSE)),"",IF(VLOOKUP($B17,'LT06'!$B$12:$N$51,11,FALSE)="","",VLOOKUP($B17,'LT06'!$B$12:$N$51,11,FALSE)))))</f>
        <v/>
      </c>
      <c r="AH17" s="176" t="str">
        <f>IF(OR($H$6="",$H$7=""),"",IF($B17="","",IF(ISNA(VLOOKUP($B17,'LT06'!$B$12:$N$51,12,FALSE)),"",IF(VLOOKUP($B17,'LT06'!$B$12:$N$51,12,FALSE)="","",VLOOKUP($B17,'LT06'!$B$12:$N$51,12,FALSE)))))</f>
        <v/>
      </c>
      <c r="AI17" s="176" t="str">
        <f>IF(OR($AG$6="",$AG$7=""),"",IF($B17="","",IF(ISNA(VLOOKUP($B17,'LT06'!$B$12:$N$51,13,FALSE)),"",IF(VLOOKUP($B17,'LT06'!$B$12:$N$51,13,FALSE)="","",VLOOKUP($B17,'LT06'!$B$12:$N$51,13,FALSE)))))</f>
        <v/>
      </c>
      <c r="AJ17" s="70"/>
      <c r="AK17" s="71" t="str">
        <f t="shared" si="12"/>
        <v/>
      </c>
      <c r="AL17" s="69" t="str">
        <f>IF(OR($AL$6="",$AL$7=""),"",IF($B17="","",IF(ISNA(VLOOKUP($B17,'LT07'!$B$12:$N$51,11,FALSE)),"",IF(VLOOKUP($B17,'LT07'!$B$12:$N$51,11,FALSE)="","",VLOOKUP($B17,'LT07'!$B$12:$N$51,11,FALSE)))))</f>
        <v/>
      </c>
      <c r="AM17" s="176" t="str">
        <f>IF(OR($H$6="",$H$7=""),"",IF($B17="","",IF(ISNA(VLOOKUP($B17,'LT07'!$B$12:$N$51,12,FALSE)),"",IF(VLOOKUP($B17,'LT07'!$B$12:$N$51,12,FALSE)="","",VLOOKUP($B17,'LT07'!$B$12:$N$51,12,FALSE)))))</f>
        <v/>
      </c>
      <c r="AN17" s="176" t="str">
        <f>IF(OR($AL$6="",$AL$7=""),"",IF($B17="","",IF(ISNA(VLOOKUP($B17,'LT07'!$B$12:$N$51,13,FALSE)),"",IF(VLOOKUP($B17,'LT07'!$B$12:$N$51,13,FALSE)="","",VLOOKUP($B17,'LT07'!$B$12:$N$51,13,FALSE)))))</f>
        <v/>
      </c>
      <c r="AO17" s="70"/>
      <c r="AP17" s="71" t="str">
        <f t="shared" si="13"/>
        <v/>
      </c>
      <c r="AQ17" s="69" t="str">
        <f>IF(OR($AQ$6="",$AQ$7=""),"",IF($B17="","",IF(ISNA(VLOOKUP($B17,'LT08'!$B$12:$N$51,11,FALSE)),"",IF(VLOOKUP($B17,'LT08'!$B$12:$N$51,11,FALSE)="","",VLOOKUP($B17,'LT08'!$B$12:$N$51,11,FALSE)))))</f>
        <v/>
      </c>
      <c r="AR17" s="176" t="str">
        <f>IF(OR($H$6="",$H$7=""),"",IF($B17="","",IF(ISNA(VLOOKUP($B17,'LT08'!$B$12:$N$51,12,FALSE)),"",IF(VLOOKUP($B17,'LT08'!$B$12:$N$51,12,FALSE)="","",VLOOKUP($B17,'LT08'!$B$12:$N$51,12,FALSE)))))</f>
        <v/>
      </c>
      <c r="AS17" s="176" t="str">
        <f>IF(OR($AQ$6="",$AQ$7=""),"",IF($B17="","",IF(ISNA(VLOOKUP($B17,'LT08'!$B$12:$N$51,13,FALSE)),"",IF(VLOOKUP($B17,'LT08'!$B$12:$N$51,13,FALSE)="","",VLOOKUP($B17,'LT08'!$B$12:$N$51,13,FALSE)))))</f>
        <v/>
      </c>
      <c r="AT17" s="70"/>
      <c r="AU17" s="71" t="str">
        <f t="shared" si="14"/>
        <v/>
      </c>
      <c r="AV17" s="69" t="str">
        <f>IF(OR($AV$6="",$AV$7=""),"",IF($B17="","",IF(ISNA(VLOOKUP($B17,'LT09'!$B$12:$N$51,11,FALSE)),"",IF(VLOOKUP($B17,'LT09'!$B$12:$N$51,11,FALSE)="","",VLOOKUP($B17,'LT09'!$B$12:$N$51,11,FALSE)))))</f>
        <v/>
      </c>
      <c r="AW17" s="176" t="str">
        <f>IF(OR($H$6="",$H$7=""),"",IF($B17="","",IF(ISNA(VLOOKUP($B17,'LT09'!$B$12:$N$51,12,FALSE)),"",IF(VLOOKUP($B17,'LT09'!$B$12:$N$51,12,FALSE)="","",VLOOKUP($B17,'LT09'!$B$12:$N$51,12,FALSE)))))</f>
        <v/>
      </c>
      <c r="AX17" s="176" t="str">
        <f>IF(OR($AV$6="",$AV$7=""),"",IF($B17="","",IF(ISNA(VLOOKUP($B17,'LT09'!$B$12:$N$51,13,FALSE)),"",IF(VLOOKUP($B17,'LT09'!$B$12:$N$51,13,FALSE)="","",VLOOKUP($B17,'LT09'!$B$12:$N$51,13,FALSE)))))</f>
        <v/>
      </c>
      <c r="AY17" s="70"/>
      <c r="AZ17" s="71" t="str">
        <f t="shared" si="15"/>
        <v/>
      </c>
      <c r="BA17" s="68"/>
      <c r="BB17" s="205"/>
      <c r="BC17" s="176" t="str">
        <f>IF(OR($BF$6="",$BF$7=""),"",IF($B17="","",IF(ISNA(VLOOKUP($B17,'DO AN'!$B$12:$N$51,11,FALSE)),"",IF(VLOOKUP($B17,'DO AN'!$B$12:$N$51,11,FALSE)="","",VLOOKUP($B17,'DO AN'!$B$12:$N$51,11,FALSE)))))</f>
        <v/>
      </c>
      <c r="BD17" s="70"/>
      <c r="BE17" s="75"/>
      <c r="BF17" s="69">
        <f>IF(OR($BF$6="",$BF$7=""),"",IF($B17="","",IF(ISNA(VLOOKUP($B17,'TH01'!$B$12:$N$51,11,FALSE)),"",IF(VLOOKUP($B17,'TH01'!$B$12:$N$51,11,FALSE)="","",VLOOKUP($B17,'TH01'!$B$12:$N$51,11,FALSE)))))</f>
        <v>4.8</v>
      </c>
      <c r="BG17" s="176">
        <f>IF(OR($H$6="",$H$7=""),"",IF($B17="","",IF(ISNA(VLOOKUP($B17,'TH01'!$B$12:$N$51,12,FALSE)),"",IF(VLOOKUP($B17,'TH01'!$B$12:$N$51,12,FALSE)="","",VLOOKUP($B17,'TH01'!$B$12:$N$51,12,FALSE)))))</f>
        <v>7</v>
      </c>
      <c r="BH17" s="176">
        <f>IF(OR($BF$6="",$BF$7=""),"",IF($B17="","",IF(ISNA(VLOOKUP($B17,'TH01'!$B$12:$N$51,13,FALSE)),"",IF(VLOOKUP($B17,'TH01'!$B$12:$N$51,13,FALSE)="","",VLOOKUP($B17,'TH01'!$B$12:$N$51,13,FALSE)))))</f>
        <v>6.1</v>
      </c>
      <c r="BI17" s="70"/>
      <c r="BJ17" s="71" t="str">
        <f t="shared" si="16"/>
        <v/>
      </c>
      <c r="BK17" s="69">
        <f>IF(OR($BK$6="",$BK$7=""),"",IF($B17="","",IF(ISNA(VLOOKUP($B17,'TH02'!$B$12:$N$51,11,FALSE)),"",IF(VLOOKUP($B17,'TH02'!$B$12:$N$51,11,FALSE)="","",VLOOKUP($B17,'TH02'!$B$12:$N$51,11,FALSE)))))</f>
        <v>6.7</v>
      </c>
      <c r="BL17" s="176">
        <f>IF(OR($H$6="",$H$7=""),"",IF($B17="","",IF(ISNA(VLOOKUP($B17,'TH02'!$B$12:$N$51,12,FALSE)),"",IF(VLOOKUP($B17,'TH02'!$B$12:$N$51,12,FALSE)="","",VLOOKUP($B17,'TH02'!$B$12:$N$51,12,FALSE)))))</f>
        <v>7</v>
      </c>
      <c r="BM17" s="176">
        <f>IF(OR($BK$6="",$BK$7=""),"",IF($B17="","",IF(ISNA(VLOOKUP($B17,'TH02'!$B$12:$N$51,13,FALSE)),"",IF(VLOOKUP($B17,'TH02'!$B$12:$N$51,13,FALSE)="","",VLOOKUP($B17,'TH02'!$B$12:$N$51,13,FALSE)))))</f>
        <v>6.9</v>
      </c>
      <c r="BN17" s="70"/>
      <c r="BO17" s="71" t="str">
        <f t="shared" si="17"/>
        <v/>
      </c>
      <c r="BP17" s="69">
        <f>IF(OR($BP$6="",$BP$7=""),"",IF($B17="","",IF(ISNA(VLOOKUP($B17,'TH03'!$B$12:$N$51,11,FALSE)),"",IF(VLOOKUP($B17,'TH03'!$B$12:$N$51,11,FALSE)="","",VLOOKUP($B17,'TH03'!$B$12:$N$51,11,FALSE)))))</f>
        <v>7</v>
      </c>
      <c r="BQ17" s="176">
        <f>IF(OR($H$6="",$H$7=""),"",IF($B17="","",IF(ISNA(VLOOKUP($B17,'TH03'!$B$12:$N$51,12,FALSE)),"",IF(VLOOKUP($B17,'TH03'!$B$12:$N$51,12,FALSE)="","",VLOOKUP($B17,'TH03'!$B$12:$N$51,12,FALSE)))))</f>
        <v>9</v>
      </c>
      <c r="BR17" s="176">
        <f>IF(OR($BP$6="",$BP$7=""),"",IF($B17="","",IF(ISNA(VLOOKUP($B17,'TH03'!$B$12:$N$51,13,FALSE)),"",IF(VLOOKUP($B17,'TH03'!$B$12:$N$51,13,FALSE)="","",VLOOKUP($B17,'TH03'!$B$12:$N$51,13,FALSE)))))</f>
        <v>8.1999999999999993</v>
      </c>
      <c r="BS17" s="48"/>
      <c r="BT17" s="71" t="str">
        <f t="shared" si="18"/>
        <v/>
      </c>
      <c r="BU17" s="69" t="str">
        <f>IF(OR($BU$6="",$BU$7=""),"",IF($B17="","",IF(ISNA(VLOOKUP($B17,'TH04'!$B$12:$N$51,11,FALSE)),"",IF(VLOOKUP($B17,'TH04'!$B$12:$N$51,11,FALSE)="","",VLOOKUP($B17,'TH04'!$B$12:$N$51,11,FALSE)))))</f>
        <v/>
      </c>
      <c r="BV17" s="176" t="str">
        <f>IF(OR($H$6="",$H$7=""),"",IF($B17="","",IF(ISNA(VLOOKUP($B17,'TH04'!$B$12:$N$51,12,FALSE)),"",IF(VLOOKUP($B17,'TH04'!$B$12:$N$51,12,FALSE)="","",VLOOKUP($B17,'TH04'!$B$12:$N$51,12,FALSE)))))</f>
        <v/>
      </c>
      <c r="BW17" s="176" t="str">
        <f>IF(OR($BU$6="",$BU$7=""),"",IF($B17="","",IF(ISNA(VLOOKUP($B17,'TH04'!$B$12:$N$51,13,FALSE)),"",IF(VLOOKUP($B17,'TH04'!$B$12:$N$51,13,FALSE)="","",VLOOKUP($B17,'TH04'!$B$12:$N$51,13,FALSE)))))</f>
        <v/>
      </c>
      <c r="BX17" s="70"/>
      <c r="BY17" s="71" t="str">
        <f t="shared" si="19"/>
        <v/>
      </c>
      <c r="BZ17" s="69" t="str">
        <f>IF(OR($BZ$6="",$BZ$7=""),"",IF($B17="","",IF(ISNA(VLOOKUP($B17,'TH05'!$B$12:$N$51,11,FALSE)),"",IF(VLOOKUP($B17,'TH05'!$B$12:$N$51,11,FALSE)="","",VLOOKUP($B17,'TH05'!$B$12:$N$51,11,FALSE)))))</f>
        <v/>
      </c>
      <c r="CA17" s="176" t="str">
        <f>IF(OR($H$6="",$H$7=""),"",IF($B17="","",IF(ISNA(VLOOKUP($B17,'TH05'!$B$12:$N$51,12,FALSE)),"",IF(VLOOKUP($B17,'TH05'!$B$12:$N$51,12,FALSE)="","",VLOOKUP($B17,'TH05'!$B$12:$N$51,12,FALSE)))))</f>
        <v/>
      </c>
      <c r="CB17" s="176" t="str">
        <f>IF(OR($BZ$6="",$BZ$7=""),"",IF($B17="","",IF(ISNA(VLOOKUP($B17,'TH05'!$B$12:$N$51,13,FALSE)),"",IF(VLOOKUP($B17,'TH05'!$B$12:$N$51,13,FALSE)="","",VLOOKUP($B17,'TH05'!$B$12:$N$51,13,FALSE)))))</f>
        <v/>
      </c>
      <c r="CC17" s="70"/>
      <c r="CD17" s="71" t="str">
        <f t="shared" si="20"/>
        <v/>
      </c>
      <c r="CE17" s="69" t="str">
        <f>IF(OR($CE$6="",$CE$7=""),"",IF($B17="","",IF(ISNA(VLOOKUP($B17,'TH06'!$B$12:$N$51,11,FALSE)),"",IF(VLOOKUP($B17,'TH06'!$B$12:$N$51,11,FALSE)="","",VLOOKUP($B17,'TH06'!$B$12:$N$51,11,FALSE)))))</f>
        <v/>
      </c>
      <c r="CF17" s="176" t="str">
        <f>IF(OR($H$6="",$H$7=""),"",IF($B17="","",IF(ISNA(VLOOKUP($B17,'TH06'!$B$12:$N$51,12,FALSE)),"",IF(VLOOKUP($B17,'TH06'!$B$12:$N$51,12,FALSE)="","",VLOOKUP($B17,'TH06'!$B$12:$N$51,12,FALSE)))))</f>
        <v/>
      </c>
      <c r="CG17" s="176" t="str">
        <f>IF(OR($CE$6="",$CE$7=""),"",IF($B17="","",IF(ISNA(VLOOKUP($B17,'TH06'!$B$12:$N$51,13,FALSE)),"",IF(VLOOKUP($B17,'TH06'!$B$12:$N$51,13,FALSE)="","",VLOOKUP($B17,'TH06'!$B$12:$N$51,13,FALSE)))))</f>
        <v/>
      </c>
      <c r="CH17" s="70"/>
      <c r="CI17" s="71" t="str">
        <f t="shared" si="21"/>
        <v/>
      </c>
      <c r="CJ17" s="200">
        <f t="shared" si="22"/>
        <v>6.6</v>
      </c>
      <c r="CK17" s="201" t="str">
        <f t="shared" si="23"/>
        <v/>
      </c>
      <c r="CL17" s="82"/>
      <c r="CM17" s="79" t="str">
        <f t="shared" si="0"/>
        <v>TBKhá</v>
      </c>
      <c r="CN17" s="79" t="str">
        <f t="shared" si="1"/>
        <v/>
      </c>
      <c r="CO17" s="79" t="str">
        <f t="shared" si="2"/>
        <v/>
      </c>
      <c r="CP17" s="49"/>
      <c r="CQ17" s="177">
        <f t="shared" si="3"/>
        <v>0</v>
      </c>
      <c r="CR17" s="178">
        <f t="shared" si="24"/>
        <v>6.6</v>
      </c>
      <c r="CS17" s="17">
        <f t="shared" si="25"/>
        <v>5.5</v>
      </c>
      <c r="CT17" s="17">
        <f t="shared" si="26"/>
        <v>6</v>
      </c>
      <c r="CU17" s="17">
        <f t="shared" si="27"/>
        <v>6.5</v>
      </c>
      <c r="CV17" s="17">
        <f t="shared" si="28"/>
        <v>8</v>
      </c>
      <c r="CW17" s="17" t="str">
        <f t="shared" si="29"/>
        <v/>
      </c>
      <c r="CX17" s="17" t="str">
        <f t="shared" si="30"/>
        <v/>
      </c>
      <c r="CY17" s="17" t="str">
        <f t="shared" si="31"/>
        <v/>
      </c>
      <c r="CZ17" s="17" t="str">
        <f t="shared" si="32"/>
        <v/>
      </c>
      <c r="DA17" s="17" t="str">
        <f t="shared" si="33"/>
        <v/>
      </c>
      <c r="DB17" s="17">
        <f t="shared" si="34"/>
        <v>7</v>
      </c>
      <c r="DC17" s="17">
        <f t="shared" si="35"/>
        <v>7</v>
      </c>
      <c r="DD17" s="17">
        <f t="shared" si="36"/>
        <v>9</v>
      </c>
      <c r="DE17" s="17" t="str">
        <f t="shared" si="37"/>
        <v/>
      </c>
      <c r="DF17" s="17" t="str">
        <f t="shared" si="38"/>
        <v/>
      </c>
      <c r="DG17" s="179" t="str">
        <f t="shared" si="39"/>
        <v/>
      </c>
      <c r="DH17" s="192">
        <f t="shared" si="4"/>
        <v>0</v>
      </c>
      <c r="DI17" s="178">
        <f t="shared" si="40"/>
        <v>6.6</v>
      </c>
      <c r="DJ17" s="17">
        <f t="shared" si="41"/>
        <v>6.4</v>
      </c>
      <c r="DK17" s="17">
        <f t="shared" si="42"/>
        <v>5.9</v>
      </c>
      <c r="DL17" s="17">
        <f t="shared" si="43"/>
        <v>5.5</v>
      </c>
      <c r="DM17" s="17">
        <f t="shared" si="44"/>
        <v>8.3000000000000007</v>
      </c>
      <c r="DN17" s="17" t="str">
        <f t="shared" si="45"/>
        <v/>
      </c>
      <c r="DO17" s="17" t="str">
        <f t="shared" si="46"/>
        <v/>
      </c>
      <c r="DP17" s="17" t="str">
        <f t="shared" si="47"/>
        <v/>
      </c>
      <c r="DQ17" s="17" t="str">
        <f t="shared" si="48"/>
        <v/>
      </c>
      <c r="DR17" s="17" t="str">
        <f t="shared" si="49"/>
        <v/>
      </c>
      <c r="DS17" s="17">
        <f t="shared" si="50"/>
        <v>6.1</v>
      </c>
      <c r="DT17" s="17">
        <f t="shared" si="51"/>
        <v>6.9</v>
      </c>
      <c r="DU17" s="17">
        <f t="shared" si="52"/>
        <v>8.1999999999999993</v>
      </c>
      <c r="DV17" s="17" t="str">
        <f t="shared" si="53"/>
        <v/>
      </c>
      <c r="DW17" s="17" t="str">
        <f t="shared" si="54"/>
        <v/>
      </c>
      <c r="DX17" s="17" t="str">
        <f t="shared" si="55"/>
        <v/>
      </c>
      <c r="DY17" s="204">
        <f t="shared" si="5"/>
        <v>6.6</v>
      </c>
      <c r="DZ17" s="86" t="str">
        <f t="shared" si="56"/>
        <v/>
      </c>
      <c r="EA17" s="17" t="str">
        <f t="shared" si="57"/>
        <v/>
      </c>
      <c r="EB17" s="17" t="str">
        <f t="shared" si="58"/>
        <v/>
      </c>
      <c r="EC17" s="17" t="str">
        <f t="shared" si="59"/>
        <v/>
      </c>
      <c r="ED17" s="17" t="str">
        <f t="shared" si="60"/>
        <v/>
      </c>
      <c r="EE17" s="17" t="str">
        <f t="shared" si="61"/>
        <v/>
      </c>
      <c r="EF17" s="17" t="str">
        <f t="shared" si="62"/>
        <v/>
      </c>
      <c r="EG17" s="17" t="str">
        <f t="shared" si="63"/>
        <v/>
      </c>
      <c r="EH17" s="17" t="str">
        <f t="shared" si="64"/>
        <v/>
      </c>
      <c r="EI17" s="17" t="str">
        <f t="shared" si="65"/>
        <v/>
      </c>
      <c r="EJ17" s="17" t="str">
        <f t="shared" si="66"/>
        <v/>
      </c>
      <c r="EK17" s="17" t="str">
        <f t="shared" si="67"/>
        <v/>
      </c>
      <c r="EL17" s="17" t="str">
        <f t="shared" si="68"/>
        <v/>
      </c>
      <c r="EM17" s="17" t="str">
        <f t="shared" si="69"/>
        <v/>
      </c>
      <c r="EN17" s="17" t="str">
        <f t="shared" si="70"/>
        <v/>
      </c>
      <c r="EO17" s="227" t="str">
        <f t="shared" si="71"/>
        <v/>
      </c>
      <c r="EP17" s="178">
        <f t="shared" si="72"/>
        <v>6.6</v>
      </c>
      <c r="EQ17" s="17">
        <f t="shared" si="73"/>
        <v>6.4</v>
      </c>
      <c r="ER17" s="17">
        <f t="shared" si="74"/>
        <v>5.9</v>
      </c>
      <c r="ES17" s="17">
        <f t="shared" si="75"/>
        <v>5.5</v>
      </c>
      <c r="ET17" s="17">
        <f t="shared" si="76"/>
        <v>8.3000000000000007</v>
      </c>
      <c r="EU17" s="17" t="str">
        <f t="shared" si="77"/>
        <v/>
      </c>
      <c r="EV17" s="17" t="str">
        <f t="shared" si="78"/>
        <v/>
      </c>
      <c r="EW17" s="17" t="str">
        <f t="shared" si="79"/>
        <v/>
      </c>
      <c r="EX17" s="17" t="str">
        <f t="shared" si="80"/>
        <v/>
      </c>
      <c r="EY17" s="17" t="str">
        <f t="shared" si="81"/>
        <v/>
      </c>
      <c r="EZ17" s="17">
        <f t="shared" si="82"/>
        <v>6.1</v>
      </c>
      <c r="FA17" s="17">
        <f t="shared" si="83"/>
        <v>6.9</v>
      </c>
      <c r="FB17" s="17">
        <f t="shared" si="84"/>
        <v>8.1999999999999993</v>
      </c>
      <c r="FC17" s="17" t="str">
        <f t="shared" si="85"/>
        <v/>
      </c>
      <c r="FD17" s="17" t="str">
        <f t="shared" si="86"/>
        <v/>
      </c>
      <c r="FE17" s="17" t="str">
        <f t="shared" si="87"/>
        <v/>
      </c>
      <c r="FF17" s="204" t="str">
        <f t="shared" si="6"/>
        <v/>
      </c>
    </row>
    <row r="18" spans="1:162" ht="15.75">
      <c r="A18" s="63">
        <f>IF(B18="","",IF(SUBTOTAL(3,$B$12:B18)=SUBTOTAL(3,$B$12:B17),"",SUBTOTAL(3,$B$12:B18)))</f>
        <v>7</v>
      </c>
      <c r="B18" s="283" t="s">
        <v>208</v>
      </c>
      <c r="C18" s="66" t="str">
        <f>IF($B18="","",IF(ISNA(VLOOKUP($B18,'DS LOP HKI'!$B$2:$D$1060,2,FALSE))=TRUE,"",VLOOKUP($B18,'DS LOP HKI'!$B$2:$D$1060,2,FALSE)))</f>
        <v>Nguyễn Quang</v>
      </c>
      <c r="D18" s="67" t="str">
        <f>IF($B18="","",IF(ISNA(VLOOKUP($B18,'DS LOP HKI'!$B$2:$D$1060,3,FALSE))=TRUE,"",VLOOKUP($B18,'DS LOP HKI'!$B$2:$D$1060,3,FALSE)))</f>
        <v>Đại</v>
      </c>
      <c r="E18" s="283" t="s">
        <v>38</v>
      </c>
      <c r="F18" s="47"/>
      <c r="G18" s="76"/>
      <c r="H18" s="69">
        <f>IF(OR($H$6="",$H$7=""),"",IF($B18="","",IF(ISNA(VLOOKUP($B18,'LT01'!$B$12:$N$51,11,FALSE)),"",IF(VLOOKUP($B18,'LT01'!$B$12:$N$51,11,FALSE)="","",VLOOKUP($B18,'LT01'!$B$12:$N$51,11,FALSE)))))</f>
        <v>4</v>
      </c>
      <c r="I18" s="176">
        <f>IF(OR($H$6="",$H$7=""),"",IF($B18="","",IF(ISNA(VLOOKUP($B18,'LT01'!$B$12:$N$51,12,FALSE)),"",IF(VLOOKUP($B18,'LT01'!$B$12:$N$51,12,FALSE)="","",VLOOKUP($B18,'LT01'!$B$12:$N$51,12,FALSE)))))</f>
        <v>0</v>
      </c>
      <c r="J18" s="176">
        <f>IF(OR($H$6="",$H$7=""),"",IF($B18="","",IF(ISNA(VLOOKUP($B18,'LT01'!$B$12:$N$51,13,FALSE)),"",IF(VLOOKUP($B18,'LT01'!$B$12:$N$51,13,FALSE)="","",VLOOKUP($B18,'LT01'!$B$12:$N$51,13,FALSE)))))</f>
        <v>1.6</v>
      </c>
      <c r="K18" s="70"/>
      <c r="L18" s="71" t="str">
        <f t="shared" si="7"/>
        <v/>
      </c>
      <c r="M18" s="69">
        <f>IF(OR($M$6="",$M$7=""),"",IF($B18="","",IF(ISNA(VLOOKUP($B18,'LT02'!$B$12:$N$51,11,FALSE)),"",IF(VLOOKUP($B18,'LT02'!$B$12:$N$51,11,FALSE)="","",VLOOKUP($B18,'LT02'!$B$12:$N$51,11,FALSE)))))</f>
        <v>4.3</v>
      </c>
      <c r="N18" s="176">
        <f>IF(OR($H$6="",$H$7=""),"",IF($B18="","",IF(ISNA(VLOOKUP($B18,'LT02'!$B$12:$N$51,12,FALSE)),"",IF(VLOOKUP($B18,'LT02'!$B$12:$N$51,12,FALSE)="","",VLOOKUP($B18,'LT02'!$B$12:$N$51,12,FALSE)))))</f>
        <v>3.5</v>
      </c>
      <c r="O18" s="176">
        <f>IF(OR($M$6="",$M$7=""),"",IF($B18="","",IF(ISNA(VLOOKUP($B18,'LT02'!$B$12:$N$51,13,FALSE)),"",IF(VLOOKUP($B18,'LT02'!$B$12:$N$51,13,FALSE)="","",VLOOKUP($B18,'LT02'!$B$12:$N$51,13,FALSE)))))</f>
        <v>3.8</v>
      </c>
      <c r="P18" s="70"/>
      <c r="Q18" s="71" t="str">
        <f t="shared" si="8"/>
        <v/>
      </c>
      <c r="R18" s="69">
        <f>IF(OR($R$6="",$R$7=""),"",IF($B18="","",IF(ISNA(VLOOKUP($B18,'LT03'!$B$12:$N$51,11,FALSE)),"",IF(VLOOKUP($B18,'LT03'!$B$12:$N$51,11,FALSE)="","",VLOOKUP($B18,'LT03'!$B$12:$N$51,11,FALSE)))))</f>
        <v>6.3</v>
      </c>
      <c r="S18" s="176">
        <f>IF(OR($H$6="",$H$7=""),"",IF($B18="","",IF(ISNA(VLOOKUP($B18,'LT03'!$B$12:$N$51,12,FALSE)),"",IF(VLOOKUP($B18,'LT03'!$B$12:$N$51,12,FALSE)="","",VLOOKUP($B18,'LT03'!$B$12:$N$51,12,FALSE)))))</f>
        <v>6.1</v>
      </c>
      <c r="T18" s="176">
        <f>IF(OR($R$6="",$R$7=""),"",IF($B18="","",IF(ISNA(VLOOKUP($B18,'LT03'!$B$12:$N$51,13,FALSE)),"",IF(VLOOKUP($B18,'LT03'!$B$12:$N$51,13,FALSE)="","",VLOOKUP($B18,'LT03'!$B$12:$N$51,13,FALSE)))))</f>
        <v>6.2</v>
      </c>
      <c r="U18" s="70"/>
      <c r="V18" s="71" t="str">
        <f t="shared" si="9"/>
        <v/>
      </c>
      <c r="W18" s="69">
        <f>IF(OR($W$6="",$W$7=""),"",IF($B18="","",IF(ISNA(VLOOKUP($B18,'LT04'!$B$12:$N$51,11,FALSE)),"",IF(VLOOKUP($B18,'LT04'!$B$12:$N$51,11,FALSE)="","",VLOOKUP($B18,'LT04'!$B$12:$N$51,11,FALSE)))))</f>
        <v>4</v>
      </c>
      <c r="X18" s="176">
        <f>IF(OR($H$6="",$H$7=""),"",IF($B18="","",IF(ISNA(VLOOKUP($B18,'LT04'!$B$12:$N$51,12,FALSE)),"",IF(VLOOKUP($B18,'LT04'!$B$12:$N$51,12,FALSE)="","",VLOOKUP($B18,'LT04'!$B$12:$N$51,12,FALSE)))))</f>
        <v>3</v>
      </c>
      <c r="Y18" s="176">
        <f>IF(OR($W$6="",$W$7=""),"",IF($B18="","",IF(ISNA(VLOOKUP($B18,'LT04'!$B$12:$N$51,13,FALSE)),"",IF(VLOOKUP($B18,'LT04'!$B$12:$N$51,13,FALSE)="","",VLOOKUP($B18,'LT04'!$B$12:$N$51,13,FALSE)))))</f>
        <v>3.4</v>
      </c>
      <c r="Z18" s="70"/>
      <c r="AA18" s="71" t="str">
        <f t="shared" si="10"/>
        <v/>
      </c>
      <c r="AB18" s="69">
        <f>IF(OR($AB$6="",$AB$7=""),"",IF($B18="","",IF(ISNA(VLOOKUP($B18,'LT05'!$B$12:$N$51,11,FALSE)),"",IF(VLOOKUP($B18,'LT05'!$B$12:$N$51,11,FALSE)="","",VLOOKUP($B18,'LT05'!$B$12:$N$51,11,FALSE)))))</f>
        <v>3.3</v>
      </c>
      <c r="AC18" s="176">
        <f>IF(OR($H$6="",$H$7=""),"",IF($B18="","",IF(ISNA(VLOOKUP($B18,'LT05'!$B$12:$N$51,12,FALSE)),"",IF(VLOOKUP($B18,'LT05'!$B$12:$N$51,12,FALSE)="","",VLOOKUP($B18,'LT05'!$B$12:$N$51,12,FALSE)))))</f>
        <v>7</v>
      </c>
      <c r="AD18" s="176">
        <f>IF(OR($AB$6="",$AB$7=""),"",IF($B18="","",IF(ISNA(VLOOKUP($B18,'LT05'!$B$12:$N$51,13,FALSE)),"",IF(VLOOKUP($B18,'LT05'!$B$12:$N$51,13,FALSE)="","",VLOOKUP($B18,'LT05'!$B$12:$N$51,13,FALSE)))))</f>
        <v>5.5</v>
      </c>
      <c r="AE18" s="70"/>
      <c r="AF18" s="71" t="str">
        <f t="shared" si="11"/>
        <v/>
      </c>
      <c r="AG18" s="69" t="str">
        <f>IF(OR($AG$6="",$AG$7=""),"",IF($B18="","",IF(ISNA(VLOOKUP($B18,'LT06'!$B$12:$N$51,11,FALSE)),"",IF(VLOOKUP($B18,'LT06'!$B$12:$N$51,11,FALSE)="","",VLOOKUP($B18,'LT06'!$B$12:$N$51,11,FALSE)))))</f>
        <v/>
      </c>
      <c r="AH18" s="176" t="str">
        <f>IF(OR($H$6="",$H$7=""),"",IF($B18="","",IF(ISNA(VLOOKUP($B18,'LT06'!$B$12:$N$51,12,FALSE)),"",IF(VLOOKUP($B18,'LT06'!$B$12:$N$51,12,FALSE)="","",VLOOKUP($B18,'LT06'!$B$12:$N$51,12,FALSE)))))</f>
        <v/>
      </c>
      <c r="AI18" s="176" t="str">
        <f>IF(OR($AG$6="",$AG$7=""),"",IF($B18="","",IF(ISNA(VLOOKUP($B18,'LT06'!$B$12:$N$51,13,FALSE)),"",IF(VLOOKUP($B18,'LT06'!$B$12:$N$51,13,FALSE)="","",VLOOKUP($B18,'LT06'!$B$12:$N$51,13,FALSE)))))</f>
        <v/>
      </c>
      <c r="AJ18" s="70"/>
      <c r="AK18" s="71" t="str">
        <f t="shared" si="12"/>
        <v/>
      </c>
      <c r="AL18" s="69" t="str">
        <f>IF(OR($AL$6="",$AL$7=""),"",IF($B18="","",IF(ISNA(VLOOKUP($B18,'LT07'!$B$12:$N$51,11,FALSE)),"",IF(VLOOKUP($B18,'LT07'!$B$12:$N$51,11,FALSE)="","",VLOOKUP($B18,'LT07'!$B$12:$N$51,11,FALSE)))))</f>
        <v/>
      </c>
      <c r="AM18" s="176" t="str">
        <f>IF(OR($H$6="",$H$7=""),"",IF($B18="","",IF(ISNA(VLOOKUP($B18,'LT07'!$B$12:$N$51,12,FALSE)),"",IF(VLOOKUP($B18,'LT07'!$B$12:$N$51,12,FALSE)="","",VLOOKUP($B18,'LT07'!$B$12:$N$51,12,FALSE)))))</f>
        <v/>
      </c>
      <c r="AN18" s="176" t="str">
        <f>IF(OR($AL$6="",$AL$7=""),"",IF($B18="","",IF(ISNA(VLOOKUP($B18,'LT07'!$B$12:$N$51,13,FALSE)),"",IF(VLOOKUP($B18,'LT07'!$B$12:$N$51,13,FALSE)="","",VLOOKUP($B18,'LT07'!$B$12:$N$51,13,FALSE)))))</f>
        <v/>
      </c>
      <c r="AO18" s="70"/>
      <c r="AP18" s="71" t="str">
        <f t="shared" si="13"/>
        <v/>
      </c>
      <c r="AQ18" s="69" t="str">
        <f>IF(OR($AQ$6="",$AQ$7=""),"",IF($B18="","",IF(ISNA(VLOOKUP($B18,'LT08'!$B$12:$N$51,11,FALSE)),"",IF(VLOOKUP($B18,'LT08'!$B$12:$N$51,11,FALSE)="","",VLOOKUP($B18,'LT08'!$B$12:$N$51,11,FALSE)))))</f>
        <v/>
      </c>
      <c r="AR18" s="176" t="str">
        <f>IF(OR($H$6="",$H$7=""),"",IF($B18="","",IF(ISNA(VLOOKUP($B18,'LT08'!$B$12:$N$51,12,FALSE)),"",IF(VLOOKUP($B18,'LT08'!$B$12:$N$51,12,FALSE)="","",VLOOKUP($B18,'LT08'!$B$12:$N$51,12,FALSE)))))</f>
        <v/>
      </c>
      <c r="AS18" s="176" t="str">
        <f>IF(OR($AQ$6="",$AQ$7=""),"",IF($B18="","",IF(ISNA(VLOOKUP($B18,'LT08'!$B$12:$N$51,13,FALSE)),"",IF(VLOOKUP($B18,'LT08'!$B$12:$N$51,13,FALSE)="","",VLOOKUP($B18,'LT08'!$B$12:$N$51,13,FALSE)))))</f>
        <v/>
      </c>
      <c r="AT18" s="70"/>
      <c r="AU18" s="71" t="str">
        <f t="shared" si="14"/>
        <v/>
      </c>
      <c r="AV18" s="69" t="str">
        <f>IF(OR($AV$6="",$AV$7=""),"",IF($B18="","",IF(ISNA(VLOOKUP($B18,'LT09'!$B$12:$N$51,11,FALSE)),"",IF(VLOOKUP($B18,'LT09'!$B$12:$N$51,11,FALSE)="","",VLOOKUP($B18,'LT09'!$B$12:$N$51,11,FALSE)))))</f>
        <v/>
      </c>
      <c r="AW18" s="176" t="str">
        <f>IF(OR($H$6="",$H$7=""),"",IF($B18="","",IF(ISNA(VLOOKUP($B18,'LT09'!$B$12:$N$51,12,FALSE)),"",IF(VLOOKUP($B18,'LT09'!$B$12:$N$51,12,FALSE)="","",VLOOKUP($B18,'LT09'!$B$12:$N$51,12,FALSE)))))</f>
        <v/>
      </c>
      <c r="AX18" s="176" t="str">
        <f>IF(OR($AV$6="",$AV$7=""),"",IF($B18="","",IF(ISNA(VLOOKUP($B18,'LT09'!$B$12:$N$51,13,FALSE)),"",IF(VLOOKUP($B18,'LT09'!$B$12:$N$51,13,FALSE)="","",VLOOKUP($B18,'LT09'!$B$12:$N$51,13,FALSE)))))</f>
        <v/>
      </c>
      <c r="AY18" s="70"/>
      <c r="AZ18" s="71" t="str">
        <f t="shared" si="15"/>
        <v/>
      </c>
      <c r="BA18" s="68"/>
      <c r="BB18" s="205"/>
      <c r="BC18" s="176" t="str">
        <f>IF(OR($BF$6="",$BF$7=""),"",IF($B18="","",IF(ISNA(VLOOKUP($B18,'DO AN'!$B$12:$N$51,11,FALSE)),"",IF(VLOOKUP($B18,'DO AN'!$B$12:$N$51,11,FALSE)="","",VLOOKUP($B18,'DO AN'!$B$12:$N$51,11,FALSE)))))</f>
        <v/>
      </c>
      <c r="BD18" s="70"/>
      <c r="BE18" s="75"/>
      <c r="BF18" s="69">
        <f>IF(OR($BF$6="",$BF$7=""),"",IF($B18="","",IF(ISNA(VLOOKUP($B18,'TH01'!$B$12:$N$51,11,FALSE)),"",IF(VLOOKUP($B18,'TH01'!$B$12:$N$51,11,FALSE)="","",VLOOKUP($B18,'TH01'!$B$12:$N$51,11,FALSE)))))</f>
        <v>4.8</v>
      </c>
      <c r="BG18" s="176">
        <f>IF(OR($H$6="",$H$7=""),"",IF($B18="","",IF(ISNA(VLOOKUP($B18,'TH01'!$B$12:$N$51,12,FALSE)),"",IF(VLOOKUP($B18,'TH01'!$B$12:$N$51,12,FALSE)="","",VLOOKUP($B18,'TH01'!$B$12:$N$51,12,FALSE)))))</f>
        <v>6</v>
      </c>
      <c r="BH18" s="176">
        <f>IF(OR($BF$6="",$BF$7=""),"",IF($B18="","",IF(ISNA(VLOOKUP($B18,'TH01'!$B$12:$N$51,13,FALSE)),"",IF(VLOOKUP($B18,'TH01'!$B$12:$N$51,13,FALSE)="","",VLOOKUP($B18,'TH01'!$B$12:$N$51,13,FALSE)))))</f>
        <v>5.5</v>
      </c>
      <c r="BI18" s="70"/>
      <c r="BJ18" s="71" t="str">
        <f t="shared" si="16"/>
        <v/>
      </c>
      <c r="BK18" s="69">
        <f>IF(OR($BK$6="",$BK$7=""),"",IF($B18="","",IF(ISNA(VLOOKUP($B18,'TH02'!$B$12:$N$51,11,FALSE)),"",IF(VLOOKUP($B18,'TH02'!$B$12:$N$51,11,FALSE)="","",VLOOKUP($B18,'TH02'!$B$12:$N$51,11,FALSE)))))</f>
        <v>5.7</v>
      </c>
      <c r="BL18" s="176">
        <f>IF(OR($H$6="",$H$7=""),"",IF($B18="","",IF(ISNA(VLOOKUP($B18,'TH02'!$B$12:$N$51,12,FALSE)),"",IF(VLOOKUP($B18,'TH02'!$B$12:$N$51,12,FALSE)="","",VLOOKUP($B18,'TH02'!$B$12:$N$51,12,FALSE)))))</f>
        <v>5</v>
      </c>
      <c r="BM18" s="176">
        <f>IF(OR($BK$6="",$BK$7=""),"",IF($B18="","",IF(ISNA(VLOOKUP($B18,'TH02'!$B$12:$N$51,13,FALSE)),"",IF(VLOOKUP($B18,'TH02'!$B$12:$N$51,13,FALSE)="","",VLOOKUP($B18,'TH02'!$B$12:$N$51,13,FALSE)))))</f>
        <v>5.3</v>
      </c>
      <c r="BN18" s="70"/>
      <c r="BO18" s="71" t="str">
        <f t="shared" si="17"/>
        <v/>
      </c>
      <c r="BP18" s="69">
        <f>IF(OR($BP$6="",$BP$7=""),"",IF($B18="","",IF(ISNA(VLOOKUP($B18,'TH03'!$B$12:$N$51,11,FALSE)),"",IF(VLOOKUP($B18,'TH03'!$B$12:$N$51,11,FALSE)="","",VLOOKUP($B18,'TH03'!$B$12:$N$51,11,FALSE)))))</f>
        <v>6</v>
      </c>
      <c r="BQ18" s="176">
        <f>IF(OR($H$6="",$H$7=""),"",IF($B18="","",IF(ISNA(VLOOKUP($B18,'TH03'!$B$12:$N$51,12,FALSE)),"",IF(VLOOKUP($B18,'TH03'!$B$12:$N$51,12,FALSE)="","",VLOOKUP($B18,'TH03'!$B$12:$N$51,12,FALSE)))))</f>
        <v>7</v>
      </c>
      <c r="BR18" s="176">
        <f>IF(OR($BP$6="",$BP$7=""),"",IF($B18="","",IF(ISNA(VLOOKUP($B18,'TH03'!$B$12:$N$51,13,FALSE)),"",IF(VLOOKUP($B18,'TH03'!$B$12:$N$51,13,FALSE)="","",VLOOKUP($B18,'TH03'!$B$12:$N$51,13,FALSE)))))</f>
        <v>6.6</v>
      </c>
      <c r="BS18" s="48"/>
      <c r="BT18" s="71" t="str">
        <f t="shared" si="18"/>
        <v/>
      </c>
      <c r="BU18" s="69" t="str">
        <f>IF(OR($BU$6="",$BU$7=""),"",IF($B18="","",IF(ISNA(VLOOKUP($B18,'TH04'!$B$12:$N$51,11,FALSE)),"",IF(VLOOKUP($B18,'TH04'!$B$12:$N$51,11,FALSE)="","",VLOOKUP($B18,'TH04'!$B$12:$N$51,11,FALSE)))))</f>
        <v/>
      </c>
      <c r="BV18" s="176" t="str">
        <f>IF(OR($H$6="",$H$7=""),"",IF($B18="","",IF(ISNA(VLOOKUP($B18,'TH04'!$B$12:$N$51,12,FALSE)),"",IF(VLOOKUP($B18,'TH04'!$B$12:$N$51,12,FALSE)="","",VLOOKUP($B18,'TH04'!$B$12:$N$51,12,FALSE)))))</f>
        <v/>
      </c>
      <c r="BW18" s="176" t="str">
        <f>IF(OR($BU$6="",$BU$7=""),"",IF($B18="","",IF(ISNA(VLOOKUP($B18,'TH04'!$B$12:$N$51,13,FALSE)),"",IF(VLOOKUP($B18,'TH04'!$B$12:$N$51,13,FALSE)="","",VLOOKUP($B18,'TH04'!$B$12:$N$51,13,FALSE)))))</f>
        <v/>
      </c>
      <c r="BX18" s="70"/>
      <c r="BY18" s="71" t="str">
        <f t="shared" si="19"/>
        <v/>
      </c>
      <c r="BZ18" s="69" t="str">
        <f>IF(OR($BZ$6="",$BZ$7=""),"",IF($B18="","",IF(ISNA(VLOOKUP($B18,'TH05'!$B$12:$N$51,11,FALSE)),"",IF(VLOOKUP($B18,'TH05'!$B$12:$N$51,11,FALSE)="","",VLOOKUP($B18,'TH05'!$B$12:$N$51,11,FALSE)))))</f>
        <v/>
      </c>
      <c r="CA18" s="176" t="str">
        <f>IF(OR($H$6="",$H$7=""),"",IF($B18="","",IF(ISNA(VLOOKUP($B18,'TH05'!$B$12:$N$51,12,FALSE)),"",IF(VLOOKUP($B18,'TH05'!$B$12:$N$51,12,FALSE)="","",VLOOKUP($B18,'TH05'!$B$12:$N$51,12,FALSE)))))</f>
        <v/>
      </c>
      <c r="CB18" s="176" t="str">
        <f>IF(OR($BZ$6="",$BZ$7=""),"",IF($B18="","",IF(ISNA(VLOOKUP($B18,'TH05'!$B$12:$N$51,13,FALSE)),"",IF(VLOOKUP($B18,'TH05'!$B$12:$N$51,13,FALSE)="","",VLOOKUP($B18,'TH05'!$B$12:$N$51,13,FALSE)))))</f>
        <v/>
      </c>
      <c r="CC18" s="70"/>
      <c r="CD18" s="71" t="str">
        <f t="shared" si="20"/>
        <v/>
      </c>
      <c r="CE18" s="69" t="str">
        <f>IF(OR($CE$6="",$CE$7=""),"",IF($B18="","",IF(ISNA(VLOOKUP($B18,'TH06'!$B$12:$N$51,11,FALSE)),"",IF(VLOOKUP($B18,'TH06'!$B$12:$N$51,11,FALSE)="","",VLOOKUP($B18,'TH06'!$B$12:$N$51,11,FALSE)))))</f>
        <v/>
      </c>
      <c r="CF18" s="176" t="str">
        <f>IF(OR($H$6="",$H$7=""),"",IF($B18="","",IF(ISNA(VLOOKUP($B18,'TH06'!$B$12:$N$51,12,FALSE)),"",IF(VLOOKUP($B18,'TH06'!$B$12:$N$51,12,FALSE)="","",VLOOKUP($B18,'TH06'!$B$12:$N$51,12,FALSE)))))</f>
        <v/>
      </c>
      <c r="CG18" s="176" t="str">
        <f>IF(OR($CE$6="",$CE$7=""),"",IF($B18="","",IF(ISNA(VLOOKUP($B18,'TH06'!$B$12:$N$51,13,FALSE)),"",IF(VLOOKUP($B18,'TH06'!$B$12:$N$51,13,FALSE)="","",VLOOKUP($B18,'TH06'!$B$12:$N$51,13,FALSE)))))</f>
        <v/>
      </c>
      <c r="CH18" s="70"/>
      <c r="CI18" s="71" t="str">
        <f t="shared" si="21"/>
        <v/>
      </c>
      <c r="CJ18" s="200">
        <f t="shared" si="22"/>
        <v>5</v>
      </c>
      <c r="CK18" s="201" t="str">
        <f t="shared" si="23"/>
        <v/>
      </c>
      <c r="CL18" s="82"/>
      <c r="CM18" s="79" t="str">
        <f t="shared" si="0"/>
        <v>TB</v>
      </c>
      <c r="CN18" s="79" t="str">
        <f t="shared" si="1"/>
        <v/>
      </c>
      <c r="CO18" s="79" t="str">
        <f t="shared" si="2"/>
        <v/>
      </c>
      <c r="CP18" s="49"/>
      <c r="CQ18" s="177">
        <f t="shared" si="3"/>
        <v>3</v>
      </c>
      <c r="CR18" s="178">
        <f t="shared" si="24"/>
        <v>0</v>
      </c>
      <c r="CS18" s="17">
        <f t="shared" si="25"/>
        <v>3.5</v>
      </c>
      <c r="CT18" s="17">
        <f t="shared" si="26"/>
        <v>6.1</v>
      </c>
      <c r="CU18" s="17">
        <f t="shared" si="27"/>
        <v>3</v>
      </c>
      <c r="CV18" s="17">
        <f t="shared" si="28"/>
        <v>7</v>
      </c>
      <c r="CW18" s="17" t="str">
        <f t="shared" si="29"/>
        <v/>
      </c>
      <c r="CX18" s="17" t="str">
        <f t="shared" si="30"/>
        <v/>
      </c>
      <c r="CY18" s="17" t="str">
        <f t="shared" si="31"/>
        <v/>
      </c>
      <c r="CZ18" s="17" t="str">
        <f t="shared" si="32"/>
        <v/>
      </c>
      <c r="DA18" s="17" t="str">
        <f t="shared" si="33"/>
        <v/>
      </c>
      <c r="DB18" s="17">
        <f t="shared" si="34"/>
        <v>6</v>
      </c>
      <c r="DC18" s="17">
        <f t="shared" si="35"/>
        <v>5</v>
      </c>
      <c r="DD18" s="17">
        <f t="shared" si="36"/>
        <v>7</v>
      </c>
      <c r="DE18" s="17" t="str">
        <f t="shared" si="37"/>
        <v/>
      </c>
      <c r="DF18" s="17" t="str">
        <f t="shared" si="38"/>
        <v/>
      </c>
      <c r="DG18" s="179" t="str">
        <f t="shared" si="39"/>
        <v/>
      </c>
      <c r="DH18" s="192">
        <f t="shared" si="4"/>
        <v>3</v>
      </c>
      <c r="DI18" s="178">
        <f t="shared" si="40"/>
        <v>1.6</v>
      </c>
      <c r="DJ18" s="17">
        <f t="shared" si="41"/>
        <v>3.8</v>
      </c>
      <c r="DK18" s="17">
        <f t="shared" si="42"/>
        <v>6.2</v>
      </c>
      <c r="DL18" s="17">
        <f t="shared" si="43"/>
        <v>3.4</v>
      </c>
      <c r="DM18" s="17">
        <f t="shared" si="44"/>
        <v>5.5</v>
      </c>
      <c r="DN18" s="17" t="str">
        <f t="shared" si="45"/>
        <v/>
      </c>
      <c r="DO18" s="17" t="str">
        <f t="shared" si="46"/>
        <v/>
      </c>
      <c r="DP18" s="17" t="str">
        <f t="shared" si="47"/>
        <v/>
      </c>
      <c r="DQ18" s="17" t="str">
        <f t="shared" si="48"/>
        <v/>
      </c>
      <c r="DR18" s="17" t="str">
        <f t="shared" si="49"/>
        <v/>
      </c>
      <c r="DS18" s="17">
        <f t="shared" si="50"/>
        <v>5.5</v>
      </c>
      <c r="DT18" s="17">
        <f t="shared" si="51"/>
        <v>5.3</v>
      </c>
      <c r="DU18" s="17">
        <f t="shared" si="52"/>
        <v>6.6</v>
      </c>
      <c r="DV18" s="17" t="str">
        <f t="shared" si="53"/>
        <v/>
      </c>
      <c r="DW18" s="17" t="str">
        <f t="shared" si="54"/>
        <v/>
      </c>
      <c r="DX18" s="17" t="str">
        <f t="shared" si="55"/>
        <v/>
      </c>
      <c r="DY18" s="204">
        <f t="shared" si="5"/>
        <v>5</v>
      </c>
      <c r="DZ18" s="86" t="str">
        <f t="shared" si="56"/>
        <v/>
      </c>
      <c r="EA18" s="17" t="str">
        <f t="shared" si="57"/>
        <v/>
      </c>
      <c r="EB18" s="17" t="str">
        <f t="shared" si="58"/>
        <v/>
      </c>
      <c r="EC18" s="17" t="str">
        <f t="shared" si="59"/>
        <v/>
      </c>
      <c r="ED18" s="17" t="str">
        <f t="shared" si="60"/>
        <v/>
      </c>
      <c r="EE18" s="17" t="str">
        <f t="shared" si="61"/>
        <v/>
      </c>
      <c r="EF18" s="17" t="str">
        <f t="shared" si="62"/>
        <v/>
      </c>
      <c r="EG18" s="17" t="str">
        <f t="shared" si="63"/>
        <v/>
      </c>
      <c r="EH18" s="17" t="str">
        <f t="shared" si="64"/>
        <v/>
      </c>
      <c r="EI18" s="17" t="str">
        <f t="shared" si="65"/>
        <v/>
      </c>
      <c r="EJ18" s="17" t="str">
        <f t="shared" si="66"/>
        <v/>
      </c>
      <c r="EK18" s="17" t="str">
        <f t="shared" si="67"/>
        <v/>
      </c>
      <c r="EL18" s="17" t="str">
        <f t="shared" si="68"/>
        <v/>
      </c>
      <c r="EM18" s="17" t="str">
        <f t="shared" si="69"/>
        <v/>
      </c>
      <c r="EN18" s="17" t="str">
        <f t="shared" si="70"/>
        <v/>
      </c>
      <c r="EO18" s="227" t="str">
        <f t="shared" si="71"/>
        <v/>
      </c>
      <c r="EP18" s="178">
        <f t="shared" si="72"/>
        <v>1.6</v>
      </c>
      <c r="EQ18" s="17">
        <f t="shared" si="73"/>
        <v>3.8</v>
      </c>
      <c r="ER18" s="17">
        <f t="shared" si="74"/>
        <v>6.2</v>
      </c>
      <c r="ES18" s="17">
        <f t="shared" si="75"/>
        <v>3.4</v>
      </c>
      <c r="ET18" s="17">
        <f t="shared" si="76"/>
        <v>5.5</v>
      </c>
      <c r="EU18" s="17" t="str">
        <f t="shared" si="77"/>
        <v/>
      </c>
      <c r="EV18" s="17" t="str">
        <f t="shared" si="78"/>
        <v/>
      </c>
      <c r="EW18" s="17" t="str">
        <f t="shared" si="79"/>
        <v/>
      </c>
      <c r="EX18" s="17" t="str">
        <f t="shared" si="80"/>
        <v/>
      </c>
      <c r="EY18" s="17" t="str">
        <f t="shared" si="81"/>
        <v/>
      </c>
      <c r="EZ18" s="17">
        <f t="shared" si="82"/>
        <v>5.5</v>
      </c>
      <c r="FA18" s="17">
        <f t="shared" si="83"/>
        <v>5.3</v>
      </c>
      <c r="FB18" s="17">
        <f t="shared" si="84"/>
        <v>6.6</v>
      </c>
      <c r="FC18" s="17" t="str">
        <f t="shared" si="85"/>
        <v/>
      </c>
      <c r="FD18" s="17" t="str">
        <f t="shared" si="86"/>
        <v/>
      </c>
      <c r="FE18" s="17" t="str">
        <f t="shared" si="87"/>
        <v/>
      </c>
      <c r="FF18" s="204" t="str">
        <f t="shared" si="6"/>
        <v/>
      </c>
    </row>
    <row r="19" spans="1:162" ht="15.75">
      <c r="A19" s="63">
        <f>IF(B19="","",IF(SUBTOTAL(3,$B$12:B19)=SUBTOTAL(3,$B$12:B18),"",SUBTOTAL(3,$B$12:B19)))</f>
        <v>8</v>
      </c>
      <c r="B19" s="283" t="s">
        <v>212</v>
      </c>
      <c r="C19" s="66" t="str">
        <f>IF($B19="","",IF(ISNA(VLOOKUP($B19,'DS LOP HKI'!$B$2:$D$1060,2,FALSE))=TRUE,"",VLOOKUP($B19,'DS LOP HKI'!$B$2:$D$1060,2,FALSE)))</f>
        <v>Nguyễn Hồng</v>
      </c>
      <c r="D19" s="67" t="str">
        <f>IF($B19="","",IF(ISNA(VLOOKUP($B19,'DS LOP HKI'!$B$2:$D$1060,3,FALSE))=TRUE,"",VLOOKUP($B19,'DS LOP HKI'!$B$2:$D$1060,3,FALSE)))</f>
        <v>Đức</v>
      </c>
      <c r="E19" s="283" t="s">
        <v>56</v>
      </c>
      <c r="F19" s="47"/>
      <c r="G19" s="76"/>
      <c r="H19" s="69">
        <f>IF(OR($H$6="",$H$7=""),"",IF($B19="","",IF(ISNA(VLOOKUP($B19,'LT01'!$B$12:$N$51,11,FALSE)),"",IF(VLOOKUP($B19,'LT01'!$B$12:$N$51,11,FALSE)="","",VLOOKUP($B19,'LT01'!$B$12:$N$51,11,FALSE)))))</f>
        <v>7</v>
      </c>
      <c r="I19" s="176">
        <f>IF(OR($H$6="",$H$7=""),"",IF($B19="","",IF(ISNA(VLOOKUP($B19,'LT01'!$B$12:$N$51,12,FALSE)),"",IF(VLOOKUP($B19,'LT01'!$B$12:$N$51,12,FALSE)="","",VLOOKUP($B19,'LT01'!$B$12:$N$51,12,FALSE)))))</f>
        <v>7</v>
      </c>
      <c r="J19" s="176">
        <f>IF(OR($H$6="",$H$7=""),"",IF($B19="","",IF(ISNA(VLOOKUP($B19,'LT01'!$B$12:$N$51,13,FALSE)),"",IF(VLOOKUP($B19,'LT01'!$B$12:$N$51,13,FALSE)="","",VLOOKUP($B19,'LT01'!$B$12:$N$51,13,FALSE)))))</f>
        <v>7</v>
      </c>
      <c r="K19" s="70"/>
      <c r="L19" s="71" t="str">
        <f t="shared" si="7"/>
        <v/>
      </c>
      <c r="M19" s="69">
        <f>IF(OR($M$6="",$M$7=""),"",IF($B19="","",IF(ISNA(VLOOKUP($B19,'LT02'!$B$12:$N$51,11,FALSE)),"",IF(VLOOKUP($B19,'LT02'!$B$12:$N$51,11,FALSE)="","",VLOOKUP($B19,'LT02'!$B$12:$N$51,11,FALSE)))))</f>
        <v>6.7</v>
      </c>
      <c r="N19" s="176">
        <f>IF(OR($H$6="",$H$7=""),"",IF($B19="","",IF(ISNA(VLOOKUP($B19,'LT02'!$B$12:$N$51,12,FALSE)),"",IF(VLOOKUP($B19,'LT02'!$B$12:$N$51,12,FALSE)="","",VLOOKUP($B19,'LT02'!$B$12:$N$51,12,FALSE)))))</f>
        <v>7.8</v>
      </c>
      <c r="O19" s="176">
        <f>IF(OR($M$6="",$M$7=""),"",IF($B19="","",IF(ISNA(VLOOKUP($B19,'LT02'!$B$12:$N$51,13,FALSE)),"",IF(VLOOKUP($B19,'LT02'!$B$12:$N$51,13,FALSE)="","",VLOOKUP($B19,'LT02'!$B$12:$N$51,13,FALSE)))))</f>
        <v>7.4</v>
      </c>
      <c r="P19" s="70"/>
      <c r="Q19" s="71" t="str">
        <f t="shared" si="8"/>
        <v/>
      </c>
      <c r="R19" s="69">
        <f>IF(OR($R$6="",$R$7=""),"",IF($B19="","",IF(ISNA(VLOOKUP($B19,'LT03'!$B$12:$N$51,11,FALSE)),"",IF(VLOOKUP($B19,'LT03'!$B$12:$N$51,11,FALSE)="","",VLOOKUP($B19,'LT03'!$B$12:$N$51,11,FALSE)))))</f>
        <v>6.4</v>
      </c>
      <c r="S19" s="176">
        <f>IF(OR($H$6="",$H$7=""),"",IF($B19="","",IF(ISNA(VLOOKUP($B19,'LT03'!$B$12:$N$51,12,FALSE)),"",IF(VLOOKUP($B19,'LT03'!$B$12:$N$51,12,FALSE)="","",VLOOKUP($B19,'LT03'!$B$12:$N$51,12,FALSE)))))</f>
        <v>6.4</v>
      </c>
      <c r="T19" s="176">
        <f>IF(OR($R$6="",$R$7=""),"",IF($B19="","",IF(ISNA(VLOOKUP($B19,'LT03'!$B$12:$N$51,13,FALSE)),"",IF(VLOOKUP($B19,'LT03'!$B$12:$N$51,13,FALSE)="","",VLOOKUP($B19,'LT03'!$B$12:$N$51,13,FALSE)))))</f>
        <v>6.4</v>
      </c>
      <c r="U19" s="70"/>
      <c r="V19" s="71" t="str">
        <f t="shared" si="9"/>
        <v/>
      </c>
      <c r="W19" s="69">
        <f>IF(OR($W$6="",$W$7=""),"",IF($B19="","",IF(ISNA(VLOOKUP($B19,'LT04'!$B$12:$N$51,11,FALSE)),"",IF(VLOOKUP($B19,'LT04'!$B$12:$N$51,11,FALSE)="","",VLOOKUP($B19,'LT04'!$B$12:$N$51,11,FALSE)))))</f>
        <v>6.6</v>
      </c>
      <c r="X19" s="176">
        <f>IF(OR($H$6="",$H$7=""),"",IF($B19="","",IF(ISNA(VLOOKUP($B19,'LT04'!$B$12:$N$51,12,FALSE)),"",IF(VLOOKUP($B19,'LT04'!$B$12:$N$51,12,FALSE)="","",VLOOKUP($B19,'LT04'!$B$12:$N$51,12,FALSE)))))</f>
        <v>6.5</v>
      </c>
      <c r="Y19" s="176">
        <f>IF(OR($W$6="",$W$7=""),"",IF($B19="","",IF(ISNA(VLOOKUP($B19,'LT04'!$B$12:$N$51,13,FALSE)),"",IF(VLOOKUP($B19,'LT04'!$B$12:$N$51,13,FALSE)="","",VLOOKUP($B19,'LT04'!$B$12:$N$51,13,FALSE)))))</f>
        <v>6.5</v>
      </c>
      <c r="Z19" s="70"/>
      <c r="AA19" s="71" t="str">
        <f t="shared" si="10"/>
        <v/>
      </c>
      <c r="AB19" s="69">
        <f>IF(OR($AB$6="",$AB$7=""),"",IF($B19="","",IF(ISNA(VLOOKUP($B19,'LT05'!$B$12:$N$51,11,FALSE)),"",IF(VLOOKUP($B19,'LT05'!$B$12:$N$51,11,FALSE)="","",VLOOKUP($B19,'LT05'!$B$12:$N$51,11,FALSE)))))</f>
        <v>9.6999999999999993</v>
      </c>
      <c r="AC19" s="176">
        <f>IF(OR($H$6="",$H$7=""),"",IF($B19="","",IF(ISNA(VLOOKUP($B19,'LT05'!$B$12:$N$51,12,FALSE)),"",IF(VLOOKUP($B19,'LT05'!$B$12:$N$51,12,FALSE)="","",VLOOKUP($B19,'LT05'!$B$12:$N$51,12,FALSE)))))</f>
        <v>10</v>
      </c>
      <c r="AD19" s="176">
        <f>IF(OR($AB$6="",$AB$7=""),"",IF($B19="","",IF(ISNA(VLOOKUP($B19,'LT05'!$B$12:$N$51,13,FALSE)),"",IF(VLOOKUP($B19,'LT05'!$B$12:$N$51,13,FALSE)="","",VLOOKUP($B19,'LT05'!$B$12:$N$51,13,FALSE)))))</f>
        <v>9.9</v>
      </c>
      <c r="AE19" s="70"/>
      <c r="AF19" s="71" t="str">
        <f t="shared" si="11"/>
        <v/>
      </c>
      <c r="AG19" s="69" t="str">
        <f>IF(OR($AG$6="",$AG$7=""),"",IF($B19="","",IF(ISNA(VLOOKUP($B19,'LT06'!$B$12:$N$51,11,FALSE)),"",IF(VLOOKUP($B19,'LT06'!$B$12:$N$51,11,FALSE)="","",VLOOKUP($B19,'LT06'!$B$12:$N$51,11,FALSE)))))</f>
        <v/>
      </c>
      <c r="AH19" s="176" t="str">
        <f>IF(OR($H$6="",$H$7=""),"",IF($B19="","",IF(ISNA(VLOOKUP($B19,'LT06'!$B$12:$N$51,12,FALSE)),"",IF(VLOOKUP($B19,'LT06'!$B$12:$N$51,12,FALSE)="","",VLOOKUP($B19,'LT06'!$B$12:$N$51,12,FALSE)))))</f>
        <v/>
      </c>
      <c r="AI19" s="176" t="str">
        <f>IF(OR($AG$6="",$AG$7=""),"",IF($B19="","",IF(ISNA(VLOOKUP($B19,'LT06'!$B$12:$N$51,13,FALSE)),"",IF(VLOOKUP($B19,'LT06'!$B$12:$N$51,13,FALSE)="","",VLOOKUP($B19,'LT06'!$B$12:$N$51,13,FALSE)))))</f>
        <v/>
      </c>
      <c r="AJ19" s="70"/>
      <c r="AK19" s="71" t="str">
        <f t="shared" si="12"/>
        <v/>
      </c>
      <c r="AL19" s="69" t="str">
        <f>IF(OR($AL$6="",$AL$7=""),"",IF($B19="","",IF(ISNA(VLOOKUP($B19,'LT07'!$B$12:$N$51,11,FALSE)),"",IF(VLOOKUP($B19,'LT07'!$B$12:$N$51,11,FALSE)="","",VLOOKUP($B19,'LT07'!$B$12:$N$51,11,FALSE)))))</f>
        <v/>
      </c>
      <c r="AM19" s="176" t="str">
        <f>IF(OR($H$6="",$H$7=""),"",IF($B19="","",IF(ISNA(VLOOKUP($B19,'LT07'!$B$12:$N$51,12,FALSE)),"",IF(VLOOKUP($B19,'LT07'!$B$12:$N$51,12,FALSE)="","",VLOOKUP($B19,'LT07'!$B$12:$N$51,12,FALSE)))))</f>
        <v/>
      </c>
      <c r="AN19" s="176" t="str">
        <f>IF(OR($AL$6="",$AL$7=""),"",IF($B19="","",IF(ISNA(VLOOKUP($B19,'LT07'!$B$12:$N$51,13,FALSE)),"",IF(VLOOKUP($B19,'LT07'!$B$12:$N$51,13,FALSE)="","",VLOOKUP($B19,'LT07'!$B$12:$N$51,13,FALSE)))))</f>
        <v/>
      </c>
      <c r="AO19" s="70"/>
      <c r="AP19" s="71" t="str">
        <f t="shared" si="13"/>
        <v/>
      </c>
      <c r="AQ19" s="69" t="str">
        <f>IF(OR($AQ$6="",$AQ$7=""),"",IF($B19="","",IF(ISNA(VLOOKUP($B19,'LT08'!$B$12:$N$51,11,FALSE)),"",IF(VLOOKUP($B19,'LT08'!$B$12:$N$51,11,FALSE)="","",VLOOKUP($B19,'LT08'!$B$12:$N$51,11,FALSE)))))</f>
        <v/>
      </c>
      <c r="AR19" s="176" t="str">
        <f>IF(OR($H$6="",$H$7=""),"",IF($B19="","",IF(ISNA(VLOOKUP($B19,'LT08'!$B$12:$N$51,12,FALSE)),"",IF(VLOOKUP($B19,'LT08'!$B$12:$N$51,12,FALSE)="","",VLOOKUP($B19,'LT08'!$B$12:$N$51,12,FALSE)))))</f>
        <v/>
      </c>
      <c r="AS19" s="176" t="str">
        <f>IF(OR($AQ$6="",$AQ$7=""),"",IF($B19="","",IF(ISNA(VLOOKUP($B19,'LT08'!$B$12:$N$51,13,FALSE)),"",IF(VLOOKUP($B19,'LT08'!$B$12:$N$51,13,FALSE)="","",VLOOKUP($B19,'LT08'!$B$12:$N$51,13,FALSE)))))</f>
        <v/>
      </c>
      <c r="AT19" s="70"/>
      <c r="AU19" s="71" t="str">
        <f t="shared" si="14"/>
        <v/>
      </c>
      <c r="AV19" s="69" t="str">
        <f>IF(OR($AV$6="",$AV$7=""),"",IF($B19="","",IF(ISNA(VLOOKUP($B19,'LT09'!$B$12:$N$51,11,FALSE)),"",IF(VLOOKUP($B19,'LT09'!$B$12:$N$51,11,FALSE)="","",VLOOKUP($B19,'LT09'!$B$12:$N$51,11,FALSE)))))</f>
        <v/>
      </c>
      <c r="AW19" s="176" t="str">
        <f>IF(OR($H$6="",$H$7=""),"",IF($B19="","",IF(ISNA(VLOOKUP($B19,'LT09'!$B$12:$N$51,12,FALSE)),"",IF(VLOOKUP($B19,'LT09'!$B$12:$N$51,12,FALSE)="","",VLOOKUP($B19,'LT09'!$B$12:$N$51,12,FALSE)))))</f>
        <v/>
      </c>
      <c r="AX19" s="176" t="str">
        <f>IF(OR($AV$6="",$AV$7=""),"",IF($B19="","",IF(ISNA(VLOOKUP($B19,'LT09'!$B$12:$N$51,13,FALSE)),"",IF(VLOOKUP($B19,'LT09'!$B$12:$N$51,13,FALSE)="","",VLOOKUP($B19,'LT09'!$B$12:$N$51,13,FALSE)))))</f>
        <v/>
      </c>
      <c r="AY19" s="70"/>
      <c r="AZ19" s="71" t="str">
        <f t="shared" si="15"/>
        <v/>
      </c>
      <c r="BA19" s="68"/>
      <c r="BB19" s="205"/>
      <c r="BC19" s="176" t="str">
        <f>IF(OR($BF$6="",$BF$7=""),"",IF($B19="","",IF(ISNA(VLOOKUP($B19,'DO AN'!$B$12:$N$51,11,FALSE)),"",IF(VLOOKUP($B19,'DO AN'!$B$12:$N$51,11,FALSE)="","",VLOOKUP($B19,'DO AN'!$B$12:$N$51,11,FALSE)))))</f>
        <v/>
      </c>
      <c r="BD19" s="70"/>
      <c r="BE19" s="75"/>
      <c r="BF19" s="69">
        <f>IF(OR($BF$6="",$BF$7=""),"",IF($B19="","",IF(ISNA(VLOOKUP($B19,'TH01'!$B$12:$N$51,11,FALSE)),"",IF(VLOOKUP($B19,'TH01'!$B$12:$N$51,11,FALSE)="","",VLOOKUP($B19,'TH01'!$B$12:$N$51,11,FALSE)))))</f>
        <v>7.2</v>
      </c>
      <c r="BG19" s="176">
        <f>IF(OR($H$6="",$H$7=""),"",IF($B19="","",IF(ISNA(VLOOKUP($B19,'TH01'!$B$12:$N$51,12,FALSE)),"",IF(VLOOKUP($B19,'TH01'!$B$12:$N$51,12,FALSE)="","",VLOOKUP($B19,'TH01'!$B$12:$N$51,12,FALSE)))))</f>
        <v>7</v>
      </c>
      <c r="BH19" s="176">
        <f>IF(OR($BF$6="",$BF$7=""),"",IF($B19="","",IF(ISNA(VLOOKUP($B19,'TH01'!$B$12:$N$51,13,FALSE)),"",IF(VLOOKUP($B19,'TH01'!$B$12:$N$51,13,FALSE)="","",VLOOKUP($B19,'TH01'!$B$12:$N$51,13,FALSE)))))</f>
        <v>7.1</v>
      </c>
      <c r="BI19" s="70"/>
      <c r="BJ19" s="71" t="str">
        <f t="shared" si="16"/>
        <v/>
      </c>
      <c r="BK19" s="69">
        <f>IF(OR($BK$6="",$BK$7=""),"",IF($B19="","",IF(ISNA(VLOOKUP($B19,'TH02'!$B$12:$N$51,11,FALSE)),"",IF(VLOOKUP($B19,'TH02'!$B$12:$N$51,11,FALSE)="","",VLOOKUP($B19,'TH02'!$B$12:$N$51,11,FALSE)))))</f>
        <v>5.3</v>
      </c>
      <c r="BL19" s="176">
        <f>IF(OR($H$6="",$H$7=""),"",IF($B19="","",IF(ISNA(VLOOKUP($B19,'TH02'!$B$12:$N$51,12,FALSE)),"",IF(VLOOKUP($B19,'TH02'!$B$12:$N$51,12,FALSE)="","",VLOOKUP($B19,'TH02'!$B$12:$N$51,12,FALSE)))))</f>
        <v>9</v>
      </c>
      <c r="BM19" s="176">
        <f>IF(OR($BK$6="",$BK$7=""),"",IF($B19="","",IF(ISNA(VLOOKUP($B19,'TH02'!$B$12:$N$51,13,FALSE)),"",IF(VLOOKUP($B19,'TH02'!$B$12:$N$51,13,FALSE)="","",VLOOKUP($B19,'TH02'!$B$12:$N$51,13,FALSE)))))</f>
        <v>7.5</v>
      </c>
      <c r="BN19" s="70"/>
      <c r="BO19" s="71" t="str">
        <f t="shared" si="17"/>
        <v/>
      </c>
      <c r="BP19" s="69">
        <f>IF(OR($BP$6="",$BP$7=""),"",IF($B19="","",IF(ISNA(VLOOKUP($B19,'TH03'!$B$12:$N$51,11,FALSE)),"",IF(VLOOKUP($B19,'TH03'!$B$12:$N$51,11,FALSE)="","",VLOOKUP($B19,'TH03'!$B$12:$N$51,11,FALSE)))))</f>
        <v>8.3000000000000007</v>
      </c>
      <c r="BQ19" s="176">
        <f>IF(OR($H$6="",$H$7=""),"",IF($B19="","",IF(ISNA(VLOOKUP($B19,'TH03'!$B$12:$N$51,12,FALSE)),"",IF(VLOOKUP($B19,'TH03'!$B$12:$N$51,12,FALSE)="","",VLOOKUP($B19,'TH03'!$B$12:$N$51,12,FALSE)))))</f>
        <v>9</v>
      </c>
      <c r="BR19" s="176">
        <f>IF(OR($BP$6="",$BP$7=""),"",IF($B19="","",IF(ISNA(VLOOKUP($B19,'TH03'!$B$12:$N$51,13,FALSE)),"",IF(VLOOKUP($B19,'TH03'!$B$12:$N$51,13,FALSE)="","",VLOOKUP($B19,'TH03'!$B$12:$N$51,13,FALSE)))))</f>
        <v>8.6999999999999993</v>
      </c>
      <c r="BS19" s="48"/>
      <c r="BT19" s="71" t="str">
        <f t="shared" si="18"/>
        <v/>
      </c>
      <c r="BU19" s="69" t="str">
        <f>IF(OR($BU$6="",$BU$7=""),"",IF($B19="","",IF(ISNA(VLOOKUP($B19,'TH04'!$B$12:$N$51,11,FALSE)),"",IF(VLOOKUP($B19,'TH04'!$B$12:$N$51,11,FALSE)="","",VLOOKUP($B19,'TH04'!$B$12:$N$51,11,FALSE)))))</f>
        <v/>
      </c>
      <c r="BV19" s="176" t="str">
        <f>IF(OR($H$6="",$H$7=""),"",IF($B19="","",IF(ISNA(VLOOKUP($B19,'TH04'!$B$12:$N$51,12,FALSE)),"",IF(VLOOKUP($B19,'TH04'!$B$12:$N$51,12,FALSE)="","",VLOOKUP($B19,'TH04'!$B$12:$N$51,12,FALSE)))))</f>
        <v/>
      </c>
      <c r="BW19" s="176" t="str">
        <f>IF(OR($BU$6="",$BU$7=""),"",IF($B19="","",IF(ISNA(VLOOKUP($B19,'TH04'!$B$12:$N$51,13,FALSE)),"",IF(VLOOKUP($B19,'TH04'!$B$12:$N$51,13,FALSE)="","",VLOOKUP($B19,'TH04'!$B$12:$N$51,13,FALSE)))))</f>
        <v/>
      </c>
      <c r="BX19" s="70"/>
      <c r="BY19" s="71" t="str">
        <f t="shared" si="19"/>
        <v/>
      </c>
      <c r="BZ19" s="69" t="str">
        <f>IF(OR($BZ$6="",$BZ$7=""),"",IF($B19="","",IF(ISNA(VLOOKUP($B19,'TH05'!$B$12:$N$51,11,FALSE)),"",IF(VLOOKUP($B19,'TH05'!$B$12:$N$51,11,FALSE)="","",VLOOKUP($B19,'TH05'!$B$12:$N$51,11,FALSE)))))</f>
        <v/>
      </c>
      <c r="CA19" s="176" t="str">
        <f>IF(OR($H$6="",$H$7=""),"",IF($B19="","",IF(ISNA(VLOOKUP($B19,'TH05'!$B$12:$N$51,12,FALSE)),"",IF(VLOOKUP($B19,'TH05'!$B$12:$N$51,12,FALSE)="","",VLOOKUP($B19,'TH05'!$B$12:$N$51,12,FALSE)))))</f>
        <v/>
      </c>
      <c r="CB19" s="176" t="str">
        <f>IF(OR($BZ$6="",$BZ$7=""),"",IF($B19="","",IF(ISNA(VLOOKUP($B19,'TH05'!$B$12:$N$51,13,FALSE)),"",IF(VLOOKUP($B19,'TH05'!$B$12:$N$51,13,FALSE)="","",VLOOKUP($B19,'TH05'!$B$12:$N$51,13,FALSE)))))</f>
        <v/>
      </c>
      <c r="CC19" s="70"/>
      <c r="CD19" s="71" t="str">
        <f t="shared" si="20"/>
        <v/>
      </c>
      <c r="CE19" s="69" t="str">
        <f>IF(OR($CE$6="",$CE$7=""),"",IF($B19="","",IF(ISNA(VLOOKUP($B19,'TH06'!$B$12:$N$51,11,FALSE)),"",IF(VLOOKUP($B19,'TH06'!$B$12:$N$51,11,FALSE)="","",VLOOKUP($B19,'TH06'!$B$12:$N$51,11,FALSE)))))</f>
        <v/>
      </c>
      <c r="CF19" s="176" t="str">
        <f>IF(OR($H$6="",$H$7=""),"",IF($B19="","",IF(ISNA(VLOOKUP($B19,'TH06'!$B$12:$N$51,12,FALSE)),"",IF(VLOOKUP($B19,'TH06'!$B$12:$N$51,12,FALSE)="","",VLOOKUP($B19,'TH06'!$B$12:$N$51,12,FALSE)))))</f>
        <v/>
      </c>
      <c r="CG19" s="176" t="str">
        <f>IF(OR($CE$6="",$CE$7=""),"",IF($B19="","",IF(ISNA(VLOOKUP($B19,'TH06'!$B$12:$N$51,13,FALSE)),"",IF(VLOOKUP($B19,'TH06'!$B$12:$N$51,13,FALSE)="","",VLOOKUP($B19,'TH06'!$B$12:$N$51,13,FALSE)))))</f>
        <v/>
      </c>
      <c r="CH19" s="70"/>
      <c r="CI19" s="71" t="str">
        <f t="shared" si="21"/>
        <v/>
      </c>
      <c r="CJ19" s="200">
        <f t="shared" si="22"/>
        <v>7.4</v>
      </c>
      <c r="CK19" s="201" t="str">
        <f t="shared" si="23"/>
        <v/>
      </c>
      <c r="CL19" s="82"/>
      <c r="CM19" s="79" t="str">
        <f t="shared" si="0"/>
        <v>Khá</v>
      </c>
      <c r="CN19" s="79" t="str">
        <f t="shared" si="1"/>
        <v/>
      </c>
      <c r="CO19" s="79" t="str">
        <f t="shared" si="2"/>
        <v/>
      </c>
      <c r="CP19" s="49"/>
      <c r="CQ19" s="177">
        <f t="shared" si="3"/>
        <v>0</v>
      </c>
      <c r="CR19" s="178">
        <f t="shared" si="24"/>
        <v>7</v>
      </c>
      <c r="CS19" s="17">
        <f t="shared" si="25"/>
        <v>7.8</v>
      </c>
      <c r="CT19" s="17">
        <f t="shared" si="26"/>
        <v>6.4</v>
      </c>
      <c r="CU19" s="17">
        <f t="shared" si="27"/>
        <v>6.5</v>
      </c>
      <c r="CV19" s="17">
        <f t="shared" si="28"/>
        <v>10</v>
      </c>
      <c r="CW19" s="17" t="str">
        <f t="shared" si="29"/>
        <v/>
      </c>
      <c r="CX19" s="17" t="str">
        <f t="shared" si="30"/>
        <v/>
      </c>
      <c r="CY19" s="17" t="str">
        <f t="shared" si="31"/>
        <v/>
      </c>
      <c r="CZ19" s="17" t="str">
        <f t="shared" si="32"/>
        <v/>
      </c>
      <c r="DA19" s="17" t="str">
        <f t="shared" si="33"/>
        <v/>
      </c>
      <c r="DB19" s="17">
        <f t="shared" si="34"/>
        <v>7</v>
      </c>
      <c r="DC19" s="17">
        <f t="shared" si="35"/>
        <v>9</v>
      </c>
      <c r="DD19" s="17">
        <f t="shared" si="36"/>
        <v>9</v>
      </c>
      <c r="DE19" s="17" t="str">
        <f t="shared" si="37"/>
        <v/>
      </c>
      <c r="DF19" s="17" t="str">
        <f t="shared" si="38"/>
        <v/>
      </c>
      <c r="DG19" s="179" t="str">
        <f t="shared" si="39"/>
        <v/>
      </c>
      <c r="DH19" s="192">
        <f t="shared" si="4"/>
        <v>0</v>
      </c>
      <c r="DI19" s="178">
        <f t="shared" si="40"/>
        <v>7</v>
      </c>
      <c r="DJ19" s="17">
        <f t="shared" si="41"/>
        <v>7.4</v>
      </c>
      <c r="DK19" s="17">
        <f t="shared" si="42"/>
        <v>6.4</v>
      </c>
      <c r="DL19" s="17">
        <f t="shared" si="43"/>
        <v>6.5</v>
      </c>
      <c r="DM19" s="17">
        <f t="shared" si="44"/>
        <v>9.9</v>
      </c>
      <c r="DN19" s="17" t="str">
        <f t="shared" si="45"/>
        <v/>
      </c>
      <c r="DO19" s="17" t="str">
        <f t="shared" si="46"/>
        <v/>
      </c>
      <c r="DP19" s="17" t="str">
        <f t="shared" si="47"/>
        <v/>
      </c>
      <c r="DQ19" s="17" t="str">
        <f t="shared" si="48"/>
        <v/>
      </c>
      <c r="DR19" s="17" t="str">
        <f t="shared" si="49"/>
        <v/>
      </c>
      <c r="DS19" s="17">
        <f t="shared" si="50"/>
        <v>7.1</v>
      </c>
      <c r="DT19" s="17">
        <f t="shared" si="51"/>
        <v>7.5</v>
      </c>
      <c r="DU19" s="17">
        <f t="shared" si="52"/>
        <v>8.6999999999999993</v>
      </c>
      <c r="DV19" s="17" t="str">
        <f t="shared" si="53"/>
        <v/>
      </c>
      <c r="DW19" s="17" t="str">
        <f t="shared" si="54"/>
        <v/>
      </c>
      <c r="DX19" s="17" t="str">
        <f t="shared" si="55"/>
        <v/>
      </c>
      <c r="DY19" s="204">
        <f t="shared" si="5"/>
        <v>7.4</v>
      </c>
      <c r="DZ19" s="86" t="str">
        <f t="shared" si="56"/>
        <v/>
      </c>
      <c r="EA19" s="17" t="str">
        <f t="shared" si="57"/>
        <v/>
      </c>
      <c r="EB19" s="17" t="str">
        <f t="shared" si="58"/>
        <v/>
      </c>
      <c r="EC19" s="17" t="str">
        <f t="shared" si="59"/>
        <v/>
      </c>
      <c r="ED19" s="17" t="str">
        <f t="shared" si="60"/>
        <v/>
      </c>
      <c r="EE19" s="17" t="str">
        <f t="shared" si="61"/>
        <v/>
      </c>
      <c r="EF19" s="17" t="str">
        <f t="shared" si="62"/>
        <v/>
      </c>
      <c r="EG19" s="17" t="str">
        <f t="shared" si="63"/>
        <v/>
      </c>
      <c r="EH19" s="17" t="str">
        <f t="shared" si="64"/>
        <v/>
      </c>
      <c r="EI19" s="17" t="str">
        <f t="shared" si="65"/>
        <v/>
      </c>
      <c r="EJ19" s="17" t="str">
        <f t="shared" si="66"/>
        <v/>
      </c>
      <c r="EK19" s="17" t="str">
        <f t="shared" si="67"/>
        <v/>
      </c>
      <c r="EL19" s="17" t="str">
        <f t="shared" si="68"/>
        <v/>
      </c>
      <c r="EM19" s="17" t="str">
        <f t="shared" si="69"/>
        <v/>
      </c>
      <c r="EN19" s="17" t="str">
        <f t="shared" si="70"/>
        <v/>
      </c>
      <c r="EO19" s="227" t="str">
        <f t="shared" si="71"/>
        <v/>
      </c>
      <c r="EP19" s="178">
        <f t="shared" si="72"/>
        <v>7</v>
      </c>
      <c r="EQ19" s="17">
        <f t="shared" si="73"/>
        <v>7.4</v>
      </c>
      <c r="ER19" s="17">
        <f t="shared" si="74"/>
        <v>6.4</v>
      </c>
      <c r="ES19" s="17">
        <f t="shared" si="75"/>
        <v>6.5</v>
      </c>
      <c r="ET19" s="17">
        <f t="shared" si="76"/>
        <v>9.9</v>
      </c>
      <c r="EU19" s="17" t="str">
        <f t="shared" si="77"/>
        <v/>
      </c>
      <c r="EV19" s="17" t="str">
        <f t="shared" si="78"/>
        <v/>
      </c>
      <c r="EW19" s="17" t="str">
        <f t="shared" si="79"/>
        <v/>
      </c>
      <c r="EX19" s="17" t="str">
        <f t="shared" si="80"/>
        <v/>
      </c>
      <c r="EY19" s="17" t="str">
        <f t="shared" si="81"/>
        <v/>
      </c>
      <c r="EZ19" s="17">
        <f t="shared" si="82"/>
        <v>7.1</v>
      </c>
      <c r="FA19" s="17">
        <f t="shared" si="83"/>
        <v>7.5</v>
      </c>
      <c r="FB19" s="17">
        <f t="shared" si="84"/>
        <v>8.6999999999999993</v>
      </c>
      <c r="FC19" s="17" t="str">
        <f t="shared" si="85"/>
        <v/>
      </c>
      <c r="FD19" s="17" t="str">
        <f t="shared" si="86"/>
        <v/>
      </c>
      <c r="FE19" s="17" t="str">
        <f t="shared" si="87"/>
        <v/>
      </c>
      <c r="FF19" s="204" t="str">
        <f t="shared" si="6"/>
        <v/>
      </c>
    </row>
    <row r="20" spans="1:162" ht="15.75">
      <c r="A20" s="63">
        <f>IF(B20="","",IF(SUBTOTAL(3,$B$12:B20)=SUBTOTAL(3,$B$12:B19),"",SUBTOTAL(3,$B$12:B20)))</f>
        <v>9</v>
      </c>
      <c r="B20" s="283" t="s">
        <v>216</v>
      </c>
      <c r="C20" s="66" t="str">
        <f>IF($B20="","",IF(ISNA(VLOOKUP($B20,'DS LOP HKI'!$B$2:$D$1060,2,FALSE))=TRUE,"",VLOOKUP($B20,'DS LOP HKI'!$B$2:$D$1060,2,FALSE)))</f>
        <v>Nguyễn Hoàng</v>
      </c>
      <c r="D20" s="67" t="str">
        <f>IF($B20="","",IF(ISNA(VLOOKUP($B20,'DS LOP HKI'!$B$2:$D$1060,3,FALSE))=TRUE,"",VLOOKUP($B20,'DS LOP HKI'!$B$2:$D$1060,3,FALSE)))</f>
        <v>Gia</v>
      </c>
      <c r="E20" s="283" t="s">
        <v>38</v>
      </c>
      <c r="F20" s="47"/>
      <c r="G20" s="76"/>
      <c r="H20" s="69">
        <f>IF(OR($H$6="",$H$7=""),"",IF($B20="","",IF(ISNA(VLOOKUP($B20,'LT01'!$B$12:$N$51,11,FALSE)),"",IF(VLOOKUP($B20,'LT01'!$B$12:$N$51,11,FALSE)="","",VLOOKUP($B20,'LT01'!$B$12:$N$51,11,FALSE)))))</f>
        <v>6</v>
      </c>
      <c r="I20" s="176">
        <f>IF(OR($H$6="",$H$7=""),"",IF($B20="","",IF(ISNA(VLOOKUP($B20,'LT01'!$B$12:$N$51,12,FALSE)),"",IF(VLOOKUP($B20,'LT01'!$B$12:$N$51,12,FALSE)="","",VLOOKUP($B20,'LT01'!$B$12:$N$51,12,FALSE)))))</f>
        <v>5.4</v>
      </c>
      <c r="J20" s="176">
        <f>IF(OR($H$6="",$H$7=""),"",IF($B20="","",IF(ISNA(VLOOKUP($B20,'LT01'!$B$12:$N$51,13,FALSE)),"",IF(VLOOKUP($B20,'LT01'!$B$12:$N$51,13,FALSE)="","",VLOOKUP($B20,'LT01'!$B$12:$N$51,13,FALSE)))))</f>
        <v>5.6</v>
      </c>
      <c r="K20" s="70"/>
      <c r="L20" s="71" t="str">
        <f t="shared" si="7"/>
        <v/>
      </c>
      <c r="M20" s="69">
        <f>IF(OR($M$6="",$M$7=""),"",IF($B20="","",IF(ISNA(VLOOKUP($B20,'LT02'!$B$12:$N$51,11,FALSE)),"",IF(VLOOKUP($B20,'LT02'!$B$12:$N$51,11,FALSE)="","",VLOOKUP($B20,'LT02'!$B$12:$N$51,11,FALSE)))))</f>
        <v>10</v>
      </c>
      <c r="N20" s="176">
        <f>IF(OR($H$6="",$H$7=""),"",IF($B20="","",IF(ISNA(VLOOKUP($B20,'LT02'!$B$12:$N$51,12,FALSE)),"",IF(VLOOKUP($B20,'LT02'!$B$12:$N$51,12,FALSE)="","",VLOOKUP($B20,'LT02'!$B$12:$N$51,12,FALSE)))))</f>
        <v>8.3000000000000007</v>
      </c>
      <c r="O20" s="176">
        <f>IF(OR($M$6="",$M$7=""),"",IF($B20="","",IF(ISNA(VLOOKUP($B20,'LT02'!$B$12:$N$51,13,FALSE)),"",IF(VLOOKUP($B20,'LT02'!$B$12:$N$51,13,FALSE)="","",VLOOKUP($B20,'LT02'!$B$12:$N$51,13,FALSE)))))</f>
        <v>9</v>
      </c>
      <c r="P20" s="70"/>
      <c r="Q20" s="71" t="str">
        <f t="shared" si="8"/>
        <v/>
      </c>
      <c r="R20" s="69">
        <f>IF(OR($R$6="",$R$7=""),"",IF($B20="","",IF(ISNA(VLOOKUP($B20,'LT03'!$B$12:$N$51,11,FALSE)),"",IF(VLOOKUP($B20,'LT03'!$B$12:$N$51,11,FALSE)="","",VLOOKUP($B20,'LT03'!$B$12:$N$51,11,FALSE)))))</f>
        <v>7.3</v>
      </c>
      <c r="S20" s="176">
        <f>IF(OR($H$6="",$H$7=""),"",IF($B20="","",IF(ISNA(VLOOKUP($B20,'LT03'!$B$12:$N$51,12,FALSE)),"",IF(VLOOKUP($B20,'LT03'!$B$12:$N$51,12,FALSE)="","",VLOOKUP($B20,'LT03'!$B$12:$N$51,12,FALSE)))))</f>
        <v>6.8</v>
      </c>
      <c r="T20" s="176">
        <f>IF(OR($R$6="",$R$7=""),"",IF($B20="","",IF(ISNA(VLOOKUP($B20,'LT03'!$B$12:$N$51,13,FALSE)),"",IF(VLOOKUP($B20,'LT03'!$B$12:$N$51,13,FALSE)="","",VLOOKUP($B20,'LT03'!$B$12:$N$51,13,FALSE)))))</f>
        <v>7</v>
      </c>
      <c r="U20" s="70"/>
      <c r="V20" s="71" t="str">
        <f t="shared" si="9"/>
        <v/>
      </c>
      <c r="W20" s="69">
        <f>IF(OR($W$6="",$W$7=""),"",IF($B20="","",IF(ISNA(VLOOKUP($B20,'LT04'!$B$12:$N$51,11,FALSE)),"",IF(VLOOKUP($B20,'LT04'!$B$12:$N$51,11,FALSE)="","",VLOOKUP($B20,'LT04'!$B$12:$N$51,11,FALSE)))))</f>
        <v>8.8000000000000007</v>
      </c>
      <c r="X20" s="176">
        <f>IF(OR($H$6="",$H$7=""),"",IF($B20="","",IF(ISNA(VLOOKUP($B20,'LT04'!$B$12:$N$51,12,FALSE)),"",IF(VLOOKUP($B20,'LT04'!$B$12:$N$51,12,FALSE)="","",VLOOKUP($B20,'LT04'!$B$12:$N$51,12,FALSE)))))</f>
        <v>7.5</v>
      </c>
      <c r="Y20" s="176">
        <f>IF(OR($W$6="",$W$7=""),"",IF($B20="","",IF(ISNA(VLOOKUP($B20,'LT04'!$B$12:$N$51,13,FALSE)),"",IF(VLOOKUP($B20,'LT04'!$B$12:$N$51,13,FALSE)="","",VLOOKUP($B20,'LT04'!$B$12:$N$51,13,FALSE)))))</f>
        <v>8</v>
      </c>
      <c r="Z20" s="70"/>
      <c r="AA20" s="71" t="str">
        <f t="shared" si="10"/>
        <v/>
      </c>
      <c r="AB20" s="69">
        <f>IF(OR($AB$6="",$AB$7=""),"",IF($B20="","",IF(ISNA(VLOOKUP($B20,'LT05'!$B$12:$N$51,11,FALSE)),"",IF(VLOOKUP($B20,'LT05'!$B$12:$N$51,11,FALSE)="","",VLOOKUP($B20,'LT05'!$B$12:$N$51,11,FALSE)))))</f>
        <v>10</v>
      </c>
      <c r="AC20" s="176">
        <f>IF(OR($H$6="",$H$7=""),"",IF($B20="","",IF(ISNA(VLOOKUP($B20,'LT05'!$B$12:$N$51,12,FALSE)),"",IF(VLOOKUP($B20,'LT05'!$B$12:$N$51,12,FALSE)="","",VLOOKUP($B20,'LT05'!$B$12:$N$51,12,FALSE)))))</f>
        <v>8</v>
      </c>
      <c r="AD20" s="176">
        <f>IF(OR($AB$6="",$AB$7=""),"",IF($B20="","",IF(ISNA(VLOOKUP($B20,'LT05'!$B$12:$N$51,13,FALSE)),"",IF(VLOOKUP($B20,'LT05'!$B$12:$N$51,13,FALSE)="","",VLOOKUP($B20,'LT05'!$B$12:$N$51,13,FALSE)))))</f>
        <v>8.8000000000000007</v>
      </c>
      <c r="AE20" s="70"/>
      <c r="AF20" s="71" t="str">
        <f t="shared" si="11"/>
        <v/>
      </c>
      <c r="AG20" s="69" t="str">
        <f>IF(OR($AG$6="",$AG$7=""),"",IF($B20="","",IF(ISNA(VLOOKUP($B20,'LT06'!$B$12:$N$51,11,FALSE)),"",IF(VLOOKUP($B20,'LT06'!$B$12:$N$51,11,FALSE)="","",VLOOKUP($B20,'LT06'!$B$12:$N$51,11,FALSE)))))</f>
        <v/>
      </c>
      <c r="AH20" s="176" t="str">
        <f>IF(OR($H$6="",$H$7=""),"",IF($B20="","",IF(ISNA(VLOOKUP($B20,'LT06'!$B$12:$N$51,12,FALSE)),"",IF(VLOOKUP($B20,'LT06'!$B$12:$N$51,12,FALSE)="","",VLOOKUP($B20,'LT06'!$B$12:$N$51,12,FALSE)))))</f>
        <v/>
      </c>
      <c r="AI20" s="176" t="str">
        <f>IF(OR($AG$6="",$AG$7=""),"",IF($B20="","",IF(ISNA(VLOOKUP($B20,'LT06'!$B$12:$N$51,13,FALSE)),"",IF(VLOOKUP($B20,'LT06'!$B$12:$N$51,13,FALSE)="","",VLOOKUP($B20,'LT06'!$B$12:$N$51,13,FALSE)))))</f>
        <v/>
      </c>
      <c r="AJ20" s="70"/>
      <c r="AK20" s="71" t="str">
        <f t="shared" si="12"/>
        <v/>
      </c>
      <c r="AL20" s="69" t="str">
        <f>IF(OR($AL$6="",$AL$7=""),"",IF($B20="","",IF(ISNA(VLOOKUP($B20,'LT07'!$B$12:$N$51,11,FALSE)),"",IF(VLOOKUP($B20,'LT07'!$B$12:$N$51,11,FALSE)="","",VLOOKUP($B20,'LT07'!$B$12:$N$51,11,FALSE)))))</f>
        <v/>
      </c>
      <c r="AM20" s="176" t="str">
        <f>IF(OR($H$6="",$H$7=""),"",IF($B20="","",IF(ISNA(VLOOKUP($B20,'LT07'!$B$12:$N$51,12,FALSE)),"",IF(VLOOKUP($B20,'LT07'!$B$12:$N$51,12,FALSE)="","",VLOOKUP($B20,'LT07'!$B$12:$N$51,12,FALSE)))))</f>
        <v/>
      </c>
      <c r="AN20" s="176" t="str">
        <f>IF(OR($AL$6="",$AL$7=""),"",IF($B20="","",IF(ISNA(VLOOKUP($B20,'LT07'!$B$12:$N$51,13,FALSE)),"",IF(VLOOKUP($B20,'LT07'!$B$12:$N$51,13,FALSE)="","",VLOOKUP($B20,'LT07'!$B$12:$N$51,13,FALSE)))))</f>
        <v/>
      </c>
      <c r="AO20" s="70"/>
      <c r="AP20" s="71" t="str">
        <f t="shared" si="13"/>
        <v/>
      </c>
      <c r="AQ20" s="69" t="str">
        <f>IF(OR($AQ$6="",$AQ$7=""),"",IF($B20="","",IF(ISNA(VLOOKUP($B20,'LT08'!$B$12:$N$51,11,FALSE)),"",IF(VLOOKUP($B20,'LT08'!$B$12:$N$51,11,FALSE)="","",VLOOKUP($B20,'LT08'!$B$12:$N$51,11,FALSE)))))</f>
        <v/>
      </c>
      <c r="AR20" s="176" t="str">
        <f>IF(OR($H$6="",$H$7=""),"",IF($B20="","",IF(ISNA(VLOOKUP($B20,'LT08'!$B$12:$N$51,12,FALSE)),"",IF(VLOOKUP($B20,'LT08'!$B$12:$N$51,12,FALSE)="","",VLOOKUP($B20,'LT08'!$B$12:$N$51,12,FALSE)))))</f>
        <v/>
      </c>
      <c r="AS20" s="176" t="str">
        <f>IF(OR($AQ$6="",$AQ$7=""),"",IF($B20="","",IF(ISNA(VLOOKUP($B20,'LT08'!$B$12:$N$51,13,FALSE)),"",IF(VLOOKUP($B20,'LT08'!$B$12:$N$51,13,FALSE)="","",VLOOKUP($B20,'LT08'!$B$12:$N$51,13,FALSE)))))</f>
        <v/>
      </c>
      <c r="AT20" s="70"/>
      <c r="AU20" s="71" t="str">
        <f t="shared" si="14"/>
        <v/>
      </c>
      <c r="AV20" s="69" t="str">
        <f>IF(OR($AV$6="",$AV$7=""),"",IF($B20="","",IF(ISNA(VLOOKUP($B20,'LT09'!$B$12:$N$51,11,FALSE)),"",IF(VLOOKUP($B20,'LT09'!$B$12:$N$51,11,FALSE)="","",VLOOKUP($B20,'LT09'!$B$12:$N$51,11,FALSE)))))</f>
        <v/>
      </c>
      <c r="AW20" s="176" t="str">
        <f>IF(OR($H$6="",$H$7=""),"",IF($B20="","",IF(ISNA(VLOOKUP($B20,'LT09'!$B$12:$N$51,12,FALSE)),"",IF(VLOOKUP($B20,'LT09'!$B$12:$N$51,12,FALSE)="","",VLOOKUP($B20,'LT09'!$B$12:$N$51,12,FALSE)))))</f>
        <v/>
      </c>
      <c r="AX20" s="176" t="str">
        <f>IF(OR($AV$6="",$AV$7=""),"",IF($B20="","",IF(ISNA(VLOOKUP($B20,'LT09'!$B$12:$N$51,13,FALSE)),"",IF(VLOOKUP($B20,'LT09'!$B$12:$N$51,13,FALSE)="","",VLOOKUP($B20,'LT09'!$B$12:$N$51,13,FALSE)))))</f>
        <v/>
      </c>
      <c r="AY20" s="70"/>
      <c r="AZ20" s="71" t="str">
        <f t="shared" si="15"/>
        <v/>
      </c>
      <c r="BA20" s="68"/>
      <c r="BB20" s="205"/>
      <c r="BC20" s="176" t="str">
        <f>IF(OR($BF$6="",$BF$7=""),"",IF($B20="","",IF(ISNA(VLOOKUP($B20,'DO AN'!$B$12:$N$51,11,FALSE)),"",IF(VLOOKUP($B20,'DO AN'!$B$12:$N$51,11,FALSE)="","",VLOOKUP($B20,'DO AN'!$B$12:$N$51,11,FALSE)))))</f>
        <v/>
      </c>
      <c r="BD20" s="70"/>
      <c r="BE20" s="75"/>
      <c r="BF20" s="69">
        <f>IF(OR($BF$6="",$BF$7=""),"",IF($B20="","",IF(ISNA(VLOOKUP($B20,'TH01'!$B$12:$N$51,11,FALSE)),"",IF(VLOOKUP($B20,'TH01'!$B$12:$N$51,11,FALSE)="","",VLOOKUP($B20,'TH01'!$B$12:$N$51,11,FALSE)))))</f>
        <v>9</v>
      </c>
      <c r="BG20" s="176">
        <f>IF(OR($H$6="",$H$7=""),"",IF($B20="","",IF(ISNA(VLOOKUP($B20,'TH01'!$B$12:$N$51,12,FALSE)),"",IF(VLOOKUP($B20,'TH01'!$B$12:$N$51,12,FALSE)="","",VLOOKUP($B20,'TH01'!$B$12:$N$51,12,FALSE)))))</f>
        <v>10</v>
      </c>
      <c r="BH20" s="176">
        <f>IF(OR($BF$6="",$BF$7=""),"",IF($B20="","",IF(ISNA(VLOOKUP($B20,'TH01'!$B$12:$N$51,13,FALSE)),"",IF(VLOOKUP($B20,'TH01'!$B$12:$N$51,13,FALSE)="","",VLOOKUP($B20,'TH01'!$B$12:$N$51,13,FALSE)))))</f>
        <v>9.6</v>
      </c>
      <c r="BI20" s="70"/>
      <c r="BJ20" s="71" t="str">
        <f t="shared" si="16"/>
        <v/>
      </c>
      <c r="BK20" s="69">
        <f>IF(OR($BK$6="",$BK$7=""),"",IF($B20="","",IF(ISNA(VLOOKUP($B20,'TH02'!$B$12:$N$51,11,FALSE)),"",IF(VLOOKUP($B20,'TH02'!$B$12:$N$51,11,FALSE)="","",VLOOKUP($B20,'TH02'!$B$12:$N$51,11,FALSE)))))</f>
        <v>9</v>
      </c>
      <c r="BL20" s="176">
        <f>IF(OR($H$6="",$H$7=""),"",IF($B20="","",IF(ISNA(VLOOKUP($B20,'TH02'!$B$12:$N$51,12,FALSE)),"",IF(VLOOKUP($B20,'TH02'!$B$12:$N$51,12,FALSE)="","",VLOOKUP($B20,'TH02'!$B$12:$N$51,12,FALSE)))))</f>
        <v>9</v>
      </c>
      <c r="BM20" s="176">
        <f>IF(OR($BK$6="",$BK$7=""),"",IF($B20="","",IF(ISNA(VLOOKUP($B20,'TH02'!$B$12:$N$51,13,FALSE)),"",IF(VLOOKUP($B20,'TH02'!$B$12:$N$51,13,FALSE)="","",VLOOKUP($B20,'TH02'!$B$12:$N$51,13,FALSE)))))</f>
        <v>9</v>
      </c>
      <c r="BN20" s="70"/>
      <c r="BO20" s="71" t="str">
        <f t="shared" si="17"/>
        <v/>
      </c>
      <c r="BP20" s="69">
        <f>IF(OR($BP$6="",$BP$7=""),"",IF($B20="","",IF(ISNA(VLOOKUP($B20,'TH03'!$B$12:$N$51,11,FALSE)),"",IF(VLOOKUP($B20,'TH03'!$B$12:$N$51,11,FALSE)="","",VLOOKUP($B20,'TH03'!$B$12:$N$51,11,FALSE)))))</f>
        <v>7.9</v>
      </c>
      <c r="BQ20" s="176">
        <f>IF(OR($H$6="",$H$7=""),"",IF($B20="","",IF(ISNA(VLOOKUP($B20,'TH03'!$B$12:$N$51,12,FALSE)),"",IF(VLOOKUP($B20,'TH03'!$B$12:$N$51,12,FALSE)="","",VLOOKUP($B20,'TH03'!$B$12:$N$51,12,FALSE)))))</f>
        <v>8</v>
      </c>
      <c r="BR20" s="176">
        <f>IF(OR($BP$6="",$BP$7=""),"",IF($B20="","",IF(ISNA(VLOOKUP($B20,'TH03'!$B$12:$N$51,13,FALSE)),"",IF(VLOOKUP($B20,'TH03'!$B$12:$N$51,13,FALSE)="","",VLOOKUP($B20,'TH03'!$B$12:$N$51,13,FALSE)))))</f>
        <v>8</v>
      </c>
      <c r="BS20" s="48"/>
      <c r="BT20" s="71" t="str">
        <f t="shared" si="18"/>
        <v/>
      </c>
      <c r="BU20" s="69" t="str">
        <f>IF(OR($BU$6="",$BU$7=""),"",IF($B20="","",IF(ISNA(VLOOKUP($B20,'TH04'!$B$12:$N$51,11,FALSE)),"",IF(VLOOKUP($B20,'TH04'!$B$12:$N$51,11,FALSE)="","",VLOOKUP($B20,'TH04'!$B$12:$N$51,11,FALSE)))))</f>
        <v/>
      </c>
      <c r="BV20" s="176" t="str">
        <f>IF(OR($H$6="",$H$7=""),"",IF($B20="","",IF(ISNA(VLOOKUP($B20,'TH04'!$B$12:$N$51,12,FALSE)),"",IF(VLOOKUP($B20,'TH04'!$B$12:$N$51,12,FALSE)="","",VLOOKUP($B20,'TH04'!$B$12:$N$51,12,FALSE)))))</f>
        <v/>
      </c>
      <c r="BW20" s="176" t="str">
        <f>IF(OR($BU$6="",$BU$7=""),"",IF($B20="","",IF(ISNA(VLOOKUP($B20,'TH04'!$B$12:$N$51,13,FALSE)),"",IF(VLOOKUP($B20,'TH04'!$B$12:$N$51,13,FALSE)="","",VLOOKUP($B20,'TH04'!$B$12:$N$51,13,FALSE)))))</f>
        <v/>
      </c>
      <c r="BX20" s="70"/>
      <c r="BY20" s="71" t="str">
        <f t="shared" si="19"/>
        <v/>
      </c>
      <c r="BZ20" s="69" t="str">
        <f>IF(OR($BZ$6="",$BZ$7=""),"",IF($B20="","",IF(ISNA(VLOOKUP($B20,'TH05'!$B$12:$N$51,11,FALSE)),"",IF(VLOOKUP($B20,'TH05'!$B$12:$N$51,11,FALSE)="","",VLOOKUP($B20,'TH05'!$B$12:$N$51,11,FALSE)))))</f>
        <v/>
      </c>
      <c r="CA20" s="176" t="str">
        <f>IF(OR($H$6="",$H$7=""),"",IF($B20="","",IF(ISNA(VLOOKUP($B20,'TH05'!$B$12:$N$51,12,FALSE)),"",IF(VLOOKUP($B20,'TH05'!$B$12:$N$51,12,FALSE)="","",VLOOKUP($B20,'TH05'!$B$12:$N$51,12,FALSE)))))</f>
        <v/>
      </c>
      <c r="CB20" s="176" t="str">
        <f>IF(OR($BZ$6="",$BZ$7=""),"",IF($B20="","",IF(ISNA(VLOOKUP($B20,'TH05'!$B$12:$N$51,13,FALSE)),"",IF(VLOOKUP($B20,'TH05'!$B$12:$N$51,13,FALSE)="","",VLOOKUP($B20,'TH05'!$B$12:$N$51,13,FALSE)))))</f>
        <v/>
      </c>
      <c r="CC20" s="70"/>
      <c r="CD20" s="71" t="str">
        <f t="shared" si="20"/>
        <v/>
      </c>
      <c r="CE20" s="69" t="str">
        <f>IF(OR($CE$6="",$CE$7=""),"",IF($B20="","",IF(ISNA(VLOOKUP($B20,'TH06'!$B$12:$N$51,11,FALSE)),"",IF(VLOOKUP($B20,'TH06'!$B$12:$N$51,11,FALSE)="","",VLOOKUP($B20,'TH06'!$B$12:$N$51,11,FALSE)))))</f>
        <v/>
      </c>
      <c r="CF20" s="176" t="str">
        <f>IF(OR($H$6="",$H$7=""),"",IF($B20="","",IF(ISNA(VLOOKUP($B20,'TH06'!$B$12:$N$51,12,FALSE)),"",IF(VLOOKUP($B20,'TH06'!$B$12:$N$51,12,FALSE)="","",VLOOKUP($B20,'TH06'!$B$12:$N$51,12,FALSE)))))</f>
        <v/>
      </c>
      <c r="CG20" s="176" t="str">
        <f>IF(OR($CE$6="",$CE$7=""),"",IF($B20="","",IF(ISNA(VLOOKUP($B20,'TH06'!$B$12:$N$51,13,FALSE)),"",IF(VLOOKUP($B20,'TH06'!$B$12:$N$51,13,FALSE)="","",VLOOKUP($B20,'TH06'!$B$12:$N$51,13,FALSE)))))</f>
        <v/>
      </c>
      <c r="CH20" s="70"/>
      <c r="CI20" s="71" t="str">
        <f t="shared" si="21"/>
        <v/>
      </c>
      <c r="CJ20" s="200">
        <f t="shared" si="22"/>
        <v>8.1999999999999993</v>
      </c>
      <c r="CK20" s="201" t="str">
        <f t="shared" si="23"/>
        <v/>
      </c>
      <c r="CL20" s="82"/>
      <c r="CM20" s="79" t="str">
        <f t="shared" si="0"/>
        <v>Giỏi</v>
      </c>
      <c r="CN20" s="79" t="str">
        <f t="shared" si="1"/>
        <v/>
      </c>
      <c r="CO20" s="79" t="str">
        <f t="shared" si="2"/>
        <v/>
      </c>
      <c r="CP20" s="49"/>
      <c r="CQ20" s="177">
        <f t="shared" si="3"/>
        <v>0</v>
      </c>
      <c r="CR20" s="178">
        <f t="shared" si="24"/>
        <v>5.4</v>
      </c>
      <c r="CS20" s="17">
        <f t="shared" si="25"/>
        <v>8.3000000000000007</v>
      </c>
      <c r="CT20" s="17">
        <f t="shared" si="26"/>
        <v>6.8</v>
      </c>
      <c r="CU20" s="17">
        <f t="shared" si="27"/>
        <v>7.5</v>
      </c>
      <c r="CV20" s="17">
        <f t="shared" si="28"/>
        <v>8</v>
      </c>
      <c r="CW20" s="17" t="str">
        <f t="shared" si="29"/>
        <v/>
      </c>
      <c r="CX20" s="17" t="str">
        <f t="shared" si="30"/>
        <v/>
      </c>
      <c r="CY20" s="17" t="str">
        <f t="shared" si="31"/>
        <v/>
      </c>
      <c r="CZ20" s="17" t="str">
        <f t="shared" si="32"/>
        <v/>
      </c>
      <c r="DA20" s="17" t="str">
        <f t="shared" si="33"/>
        <v/>
      </c>
      <c r="DB20" s="17">
        <f t="shared" si="34"/>
        <v>10</v>
      </c>
      <c r="DC20" s="17">
        <f t="shared" si="35"/>
        <v>9</v>
      </c>
      <c r="DD20" s="17">
        <f t="shared" si="36"/>
        <v>8</v>
      </c>
      <c r="DE20" s="17" t="str">
        <f t="shared" si="37"/>
        <v/>
      </c>
      <c r="DF20" s="17" t="str">
        <f t="shared" si="38"/>
        <v/>
      </c>
      <c r="DG20" s="179" t="str">
        <f t="shared" si="39"/>
        <v/>
      </c>
      <c r="DH20" s="192">
        <f t="shared" si="4"/>
        <v>0</v>
      </c>
      <c r="DI20" s="178">
        <f t="shared" si="40"/>
        <v>5.6</v>
      </c>
      <c r="DJ20" s="17">
        <f t="shared" si="41"/>
        <v>9</v>
      </c>
      <c r="DK20" s="17">
        <f t="shared" si="42"/>
        <v>7</v>
      </c>
      <c r="DL20" s="17">
        <f t="shared" si="43"/>
        <v>8</v>
      </c>
      <c r="DM20" s="17">
        <f t="shared" si="44"/>
        <v>8.8000000000000007</v>
      </c>
      <c r="DN20" s="17" t="str">
        <f t="shared" si="45"/>
        <v/>
      </c>
      <c r="DO20" s="17" t="str">
        <f t="shared" si="46"/>
        <v/>
      </c>
      <c r="DP20" s="17" t="str">
        <f t="shared" si="47"/>
        <v/>
      </c>
      <c r="DQ20" s="17" t="str">
        <f t="shared" si="48"/>
        <v/>
      </c>
      <c r="DR20" s="17" t="str">
        <f t="shared" si="49"/>
        <v/>
      </c>
      <c r="DS20" s="17">
        <f t="shared" si="50"/>
        <v>9.6</v>
      </c>
      <c r="DT20" s="17">
        <f t="shared" si="51"/>
        <v>9</v>
      </c>
      <c r="DU20" s="17">
        <f t="shared" si="52"/>
        <v>8</v>
      </c>
      <c r="DV20" s="17" t="str">
        <f t="shared" si="53"/>
        <v/>
      </c>
      <c r="DW20" s="17" t="str">
        <f t="shared" si="54"/>
        <v/>
      </c>
      <c r="DX20" s="17" t="str">
        <f t="shared" si="55"/>
        <v/>
      </c>
      <c r="DY20" s="204">
        <f t="shared" si="5"/>
        <v>8.1999999999999993</v>
      </c>
      <c r="DZ20" s="86" t="str">
        <f t="shared" si="56"/>
        <v/>
      </c>
      <c r="EA20" s="17" t="str">
        <f t="shared" si="57"/>
        <v/>
      </c>
      <c r="EB20" s="17" t="str">
        <f t="shared" si="58"/>
        <v/>
      </c>
      <c r="EC20" s="17" t="str">
        <f t="shared" si="59"/>
        <v/>
      </c>
      <c r="ED20" s="17" t="str">
        <f t="shared" si="60"/>
        <v/>
      </c>
      <c r="EE20" s="17" t="str">
        <f t="shared" si="61"/>
        <v/>
      </c>
      <c r="EF20" s="17" t="str">
        <f t="shared" si="62"/>
        <v/>
      </c>
      <c r="EG20" s="17" t="str">
        <f t="shared" si="63"/>
        <v/>
      </c>
      <c r="EH20" s="17" t="str">
        <f t="shared" si="64"/>
        <v/>
      </c>
      <c r="EI20" s="17" t="str">
        <f t="shared" si="65"/>
        <v/>
      </c>
      <c r="EJ20" s="17" t="str">
        <f t="shared" si="66"/>
        <v/>
      </c>
      <c r="EK20" s="17" t="str">
        <f t="shared" si="67"/>
        <v/>
      </c>
      <c r="EL20" s="17" t="str">
        <f t="shared" si="68"/>
        <v/>
      </c>
      <c r="EM20" s="17" t="str">
        <f t="shared" si="69"/>
        <v/>
      </c>
      <c r="EN20" s="17" t="str">
        <f t="shared" si="70"/>
        <v/>
      </c>
      <c r="EO20" s="227" t="str">
        <f t="shared" si="71"/>
        <v/>
      </c>
      <c r="EP20" s="178">
        <f t="shared" si="72"/>
        <v>5.6</v>
      </c>
      <c r="EQ20" s="17">
        <f t="shared" si="73"/>
        <v>9</v>
      </c>
      <c r="ER20" s="17">
        <f t="shared" si="74"/>
        <v>7</v>
      </c>
      <c r="ES20" s="17">
        <f t="shared" si="75"/>
        <v>8</v>
      </c>
      <c r="ET20" s="17">
        <f t="shared" si="76"/>
        <v>8.8000000000000007</v>
      </c>
      <c r="EU20" s="17" t="str">
        <f t="shared" si="77"/>
        <v/>
      </c>
      <c r="EV20" s="17" t="str">
        <f t="shared" si="78"/>
        <v/>
      </c>
      <c r="EW20" s="17" t="str">
        <f t="shared" si="79"/>
        <v/>
      </c>
      <c r="EX20" s="17" t="str">
        <f t="shared" si="80"/>
        <v/>
      </c>
      <c r="EY20" s="17" t="str">
        <f t="shared" si="81"/>
        <v/>
      </c>
      <c r="EZ20" s="17">
        <f t="shared" si="82"/>
        <v>9.6</v>
      </c>
      <c r="FA20" s="17">
        <f t="shared" si="83"/>
        <v>9</v>
      </c>
      <c r="FB20" s="17">
        <f t="shared" si="84"/>
        <v>8</v>
      </c>
      <c r="FC20" s="17" t="str">
        <f t="shared" si="85"/>
        <v/>
      </c>
      <c r="FD20" s="17" t="str">
        <f t="shared" si="86"/>
        <v/>
      </c>
      <c r="FE20" s="17" t="str">
        <f t="shared" si="87"/>
        <v/>
      </c>
      <c r="FF20" s="204" t="str">
        <f t="shared" si="6"/>
        <v/>
      </c>
    </row>
    <row r="21" spans="1:162" ht="15.75">
      <c r="A21" s="63">
        <f>IF(B21="","",IF(SUBTOTAL(3,$B$12:B21)=SUBTOTAL(3,$B$12:B20),"",SUBTOTAL(3,$B$12:B21)))</f>
        <v>10</v>
      </c>
      <c r="B21" s="283" t="s">
        <v>220</v>
      </c>
      <c r="C21" s="66" t="str">
        <f>IF($B21="","",IF(ISNA(VLOOKUP($B21,'DS LOP HKI'!$B$2:$D$1060,2,FALSE))=TRUE,"",VLOOKUP($B21,'DS LOP HKI'!$B$2:$D$1060,2,FALSE)))</f>
        <v>Nguyễn Cảnh</v>
      </c>
      <c r="D21" s="67" t="str">
        <f>IF($B21="","",IF(ISNA(VLOOKUP($B21,'DS LOP HKI'!$B$2:$D$1060,3,FALSE))=TRUE,"",VLOOKUP($B21,'DS LOP HKI'!$B$2:$D$1060,3,FALSE)))</f>
        <v>Hưng</v>
      </c>
      <c r="E21" s="283" t="s">
        <v>56</v>
      </c>
      <c r="F21" s="47"/>
      <c r="G21" s="76"/>
      <c r="H21" s="69">
        <f>IF(OR($H$6="",$H$7=""),"",IF($B21="","",IF(ISNA(VLOOKUP($B21,'LT01'!$B$12:$N$51,11,FALSE)),"",IF(VLOOKUP($B21,'LT01'!$B$12:$N$51,11,FALSE)="","",VLOOKUP($B21,'LT01'!$B$12:$N$51,11,FALSE)))))</f>
        <v>5.5</v>
      </c>
      <c r="I21" s="176">
        <f>IF(OR($H$6="",$H$7=""),"",IF($B21="","",IF(ISNA(VLOOKUP($B21,'LT01'!$B$12:$N$51,12,FALSE)),"",IF(VLOOKUP($B21,'LT01'!$B$12:$N$51,12,FALSE)="","",VLOOKUP($B21,'LT01'!$B$12:$N$51,12,FALSE)))))</f>
        <v>6.4</v>
      </c>
      <c r="J21" s="176">
        <f>IF(OR($H$6="",$H$7=""),"",IF($B21="","",IF(ISNA(VLOOKUP($B21,'LT01'!$B$12:$N$51,13,FALSE)),"",IF(VLOOKUP($B21,'LT01'!$B$12:$N$51,13,FALSE)="","",VLOOKUP($B21,'LT01'!$B$12:$N$51,13,FALSE)))))</f>
        <v>6</v>
      </c>
      <c r="K21" s="70"/>
      <c r="L21" s="71" t="str">
        <f t="shared" si="7"/>
        <v/>
      </c>
      <c r="M21" s="69">
        <f>IF(OR($M$6="",$M$7=""),"",IF($B21="","",IF(ISNA(VLOOKUP($B21,'LT02'!$B$12:$N$51,11,FALSE)),"",IF(VLOOKUP($B21,'LT02'!$B$12:$N$51,11,FALSE)="","",VLOOKUP($B21,'LT02'!$B$12:$N$51,11,FALSE)))))</f>
        <v>6</v>
      </c>
      <c r="N21" s="176">
        <f>IF(OR($H$6="",$H$7=""),"",IF($B21="","",IF(ISNA(VLOOKUP($B21,'LT02'!$B$12:$N$51,12,FALSE)),"",IF(VLOOKUP($B21,'LT02'!$B$12:$N$51,12,FALSE)="","",VLOOKUP($B21,'LT02'!$B$12:$N$51,12,FALSE)))))</f>
        <v>3.8</v>
      </c>
      <c r="O21" s="176">
        <f>IF(OR($M$6="",$M$7=""),"",IF($B21="","",IF(ISNA(VLOOKUP($B21,'LT02'!$B$12:$N$51,13,FALSE)),"",IF(VLOOKUP($B21,'LT02'!$B$12:$N$51,13,FALSE)="","",VLOOKUP($B21,'LT02'!$B$12:$N$51,13,FALSE)))))</f>
        <v>4.7</v>
      </c>
      <c r="P21" s="70"/>
      <c r="Q21" s="71" t="str">
        <f t="shared" si="8"/>
        <v/>
      </c>
      <c r="R21" s="69">
        <f>IF(OR($R$6="",$R$7=""),"",IF($B21="","",IF(ISNA(VLOOKUP($B21,'LT03'!$B$12:$N$51,11,FALSE)),"",IF(VLOOKUP($B21,'LT03'!$B$12:$N$51,11,FALSE)="","",VLOOKUP($B21,'LT03'!$B$12:$N$51,11,FALSE)))))</f>
        <v>6</v>
      </c>
      <c r="S21" s="176">
        <f>IF(OR($H$6="",$H$7=""),"",IF($B21="","",IF(ISNA(VLOOKUP($B21,'LT03'!$B$12:$N$51,12,FALSE)),"",IF(VLOOKUP($B21,'LT03'!$B$12:$N$51,12,FALSE)="","",VLOOKUP($B21,'LT03'!$B$12:$N$51,12,FALSE)))))</f>
        <v>6.6</v>
      </c>
      <c r="T21" s="176">
        <f>IF(OR($R$6="",$R$7=""),"",IF($B21="","",IF(ISNA(VLOOKUP($B21,'LT03'!$B$12:$N$51,13,FALSE)),"",IF(VLOOKUP($B21,'LT03'!$B$12:$N$51,13,FALSE)="","",VLOOKUP($B21,'LT03'!$B$12:$N$51,13,FALSE)))))</f>
        <v>6.4</v>
      </c>
      <c r="U21" s="70"/>
      <c r="V21" s="71" t="str">
        <f t="shared" si="9"/>
        <v/>
      </c>
      <c r="W21" s="69">
        <f>IF(OR($W$6="",$W$7=""),"",IF($B21="","",IF(ISNA(VLOOKUP($B21,'LT04'!$B$12:$N$51,11,FALSE)),"",IF(VLOOKUP($B21,'LT04'!$B$12:$N$51,11,FALSE)="","",VLOOKUP($B21,'LT04'!$B$12:$N$51,11,FALSE)))))</f>
        <v>5.4</v>
      </c>
      <c r="X21" s="176">
        <f>IF(OR($H$6="",$H$7=""),"",IF($B21="","",IF(ISNA(VLOOKUP($B21,'LT04'!$B$12:$N$51,12,FALSE)),"",IF(VLOOKUP($B21,'LT04'!$B$12:$N$51,12,FALSE)="","",VLOOKUP($B21,'LT04'!$B$12:$N$51,12,FALSE)))))</f>
        <v>5</v>
      </c>
      <c r="Y21" s="176">
        <f>IF(OR($W$6="",$W$7=""),"",IF($B21="","",IF(ISNA(VLOOKUP($B21,'LT04'!$B$12:$N$51,13,FALSE)),"",IF(VLOOKUP($B21,'LT04'!$B$12:$N$51,13,FALSE)="","",VLOOKUP($B21,'LT04'!$B$12:$N$51,13,FALSE)))))</f>
        <v>5.2</v>
      </c>
      <c r="Z21" s="70"/>
      <c r="AA21" s="71" t="str">
        <f t="shared" si="10"/>
        <v/>
      </c>
      <c r="AB21" s="69">
        <f>IF(OR($AB$6="",$AB$7=""),"",IF($B21="","",IF(ISNA(VLOOKUP($B21,'LT05'!$B$12:$N$51,11,FALSE)),"",IF(VLOOKUP($B21,'LT05'!$B$12:$N$51,11,FALSE)="","",VLOOKUP($B21,'LT05'!$B$12:$N$51,11,FALSE)))))</f>
        <v>5.7</v>
      </c>
      <c r="AC21" s="176">
        <f>IF(OR($H$6="",$H$7=""),"",IF($B21="","",IF(ISNA(VLOOKUP($B21,'LT05'!$B$12:$N$51,12,FALSE)),"",IF(VLOOKUP($B21,'LT05'!$B$12:$N$51,12,FALSE)="","",VLOOKUP($B21,'LT05'!$B$12:$N$51,12,FALSE)))))</f>
        <v>7</v>
      </c>
      <c r="AD21" s="176">
        <f>IF(OR($AB$6="",$AB$7=""),"",IF($B21="","",IF(ISNA(VLOOKUP($B21,'LT05'!$B$12:$N$51,13,FALSE)),"",IF(VLOOKUP($B21,'LT05'!$B$12:$N$51,13,FALSE)="","",VLOOKUP($B21,'LT05'!$B$12:$N$51,13,FALSE)))))</f>
        <v>6.5</v>
      </c>
      <c r="AE21" s="70"/>
      <c r="AF21" s="71" t="str">
        <f t="shared" si="11"/>
        <v/>
      </c>
      <c r="AG21" s="69" t="str">
        <f>IF(OR($AG$6="",$AG$7=""),"",IF($B21="","",IF(ISNA(VLOOKUP($B21,'LT06'!$B$12:$N$51,11,FALSE)),"",IF(VLOOKUP($B21,'LT06'!$B$12:$N$51,11,FALSE)="","",VLOOKUP($B21,'LT06'!$B$12:$N$51,11,FALSE)))))</f>
        <v/>
      </c>
      <c r="AH21" s="176" t="str">
        <f>IF(OR($H$6="",$H$7=""),"",IF($B21="","",IF(ISNA(VLOOKUP($B21,'LT06'!$B$12:$N$51,12,FALSE)),"",IF(VLOOKUP($B21,'LT06'!$B$12:$N$51,12,FALSE)="","",VLOOKUP($B21,'LT06'!$B$12:$N$51,12,FALSE)))))</f>
        <v/>
      </c>
      <c r="AI21" s="176" t="str">
        <f>IF(OR($AG$6="",$AG$7=""),"",IF($B21="","",IF(ISNA(VLOOKUP($B21,'LT06'!$B$12:$N$51,13,FALSE)),"",IF(VLOOKUP($B21,'LT06'!$B$12:$N$51,13,FALSE)="","",VLOOKUP($B21,'LT06'!$B$12:$N$51,13,FALSE)))))</f>
        <v/>
      </c>
      <c r="AJ21" s="70"/>
      <c r="AK21" s="71" t="str">
        <f t="shared" si="12"/>
        <v/>
      </c>
      <c r="AL21" s="69" t="str">
        <f>IF(OR($AL$6="",$AL$7=""),"",IF($B21="","",IF(ISNA(VLOOKUP($B21,'LT07'!$B$12:$N$51,11,FALSE)),"",IF(VLOOKUP($B21,'LT07'!$B$12:$N$51,11,FALSE)="","",VLOOKUP($B21,'LT07'!$B$12:$N$51,11,FALSE)))))</f>
        <v/>
      </c>
      <c r="AM21" s="176" t="str">
        <f>IF(OR($H$6="",$H$7=""),"",IF($B21="","",IF(ISNA(VLOOKUP($B21,'LT07'!$B$12:$N$51,12,FALSE)),"",IF(VLOOKUP($B21,'LT07'!$B$12:$N$51,12,FALSE)="","",VLOOKUP($B21,'LT07'!$B$12:$N$51,12,FALSE)))))</f>
        <v/>
      </c>
      <c r="AN21" s="176" t="str">
        <f>IF(OR($AL$6="",$AL$7=""),"",IF($B21="","",IF(ISNA(VLOOKUP($B21,'LT07'!$B$12:$N$51,13,FALSE)),"",IF(VLOOKUP($B21,'LT07'!$B$12:$N$51,13,FALSE)="","",VLOOKUP($B21,'LT07'!$B$12:$N$51,13,FALSE)))))</f>
        <v/>
      </c>
      <c r="AO21" s="70"/>
      <c r="AP21" s="71" t="str">
        <f t="shared" si="13"/>
        <v/>
      </c>
      <c r="AQ21" s="69" t="str">
        <f>IF(OR($AQ$6="",$AQ$7=""),"",IF($B21="","",IF(ISNA(VLOOKUP($B21,'LT08'!$B$12:$N$51,11,FALSE)),"",IF(VLOOKUP($B21,'LT08'!$B$12:$N$51,11,FALSE)="","",VLOOKUP($B21,'LT08'!$B$12:$N$51,11,FALSE)))))</f>
        <v/>
      </c>
      <c r="AR21" s="176" t="str">
        <f>IF(OR($H$6="",$H$7=""),"",IF($B21="","",IF(ISNA(VLOOKUP($B21,'LT08'!$B$12:$N$51,12,FALSE)),"",IF(VLOOKUP($B21,'LT08'!$B$12:$N$51,12,FALSE)="","",VLOOKUP($B21,'LT08'!$B$12:$N$51,12,FALSE)))))</f>
        <v/>
      </c>
      <c r="AS21" s="176" t="str">
        <f>IF(OR($AQ$6="",$AQ$7=""),"",IF($B21="","",IF(ISNA(VLOOKUP($B21,'LT08'!$B$12:$N$51,13,FALSE)),"",IF(VLOOKUP($B21,'LT08'!$B$12:$N$51,13,FALSE)="","",VLOOKUP($B21,'LT08'!$B$12:$N$51,13,FALSE)))))</f>
        <v/>
      </c>
      <c r="AT21" s="70"/>
      <c r="AU21" s="71" t="str">
        <f t="shared" si="14"/>
        <v/>
      </c>
      <c r="AV21" s="69" t="str">
        <f>IF(OR($AV$6="",$AV$7=""),"",IF($B21="","",IF(ISNA(VLOOKUP($B21,'LT09'!$B$12:$N$51,11,FALSE)),"",IF(VLOOKUP($B21,'LT09'!$B$12:$N$51,11,FALSE)="","",VLOOKUP($B21,'LT09'!$B$12:$N$51,11,FALSE)))))</f>
        <v/>
      </c>
      <c r="AW21" s="176" t="str">
        <f>IF(OR($H$6="",$H$7=""),"",IF($B21="","",IF(ISNA(VLOOKUP($B21,'LT09'!$B$12:$N$51,12,FALSE)),"",IF(VLOOKUP($B21,'LT09'!$B$12:$N$51,12,FALSE)="","",VLOOKUP($B21,'LT09'!$B$12:$N$51,12,FALSE)))))</f>
        <v/>
      </c>
      <c r="AX21" s="176" t="str">
        <f>IF(OR($AV$6="",$AV$7=""),"",IF($B21="","",IF(ISNA(VLOOKUP($B21,'LT09'!$B$12:$N$51,13,FALSE)),"",IF(VLOOKUP($B21,'LT09'!$B$12:$N$51,13,FALSE)="","",VLOOKUP($B21,'LT09'!$B$12:$N$51,13,FALSE)))))</f>
        <v/>
      </c>
      <c r="AY21" s="70"/>
      <c r="AZ21" s="71" t="str">
        <f t="shared" si="15"/>
        <v/>
      </c>
      <c r="BA21" s="68"/>
      <c r="BB21" s="205"/>
      <c r="BC21" s="176" t="str">
        <f>IF(OR($BF$6="",$BF$7=""),"",IF($B21="","",IF(ISNA(VLOOKUP($B21,'DO AN'!$B$12:$N$51,11,FALSE)),"",IF(VLOOKUP($B21,'DO AN'!$B$12:$N$51,11,FALSE)="","",VLOOKUP($B21,'DO AN'!$B$12:$N$51,11,FALSE)))))</f>
        <v/>
      </c>
      <c r="BD21" s="70"/>
      <c r="BE21" s="75"/>
      <c r="BF21" s="69">
        <f>IF(OR($BF$6="",$BF$7=""),"",IF($B21="","",IF(ISNA(VLOOKUP($B21,'TH01'!$B$12:$N$51,11,FALSE)),"",IF(VLOOKUP($B21,'TH01'!$B$12:$N$51,11,FALSE)="","",VLOOKUP($B21,'TH01'!$B$12:$N$51,11,FALSE)))))</f>
        <v>4</v>
      </c>
      <c r="BG21" s="176">
        <f>IF(OR($H$6="",$H$7=""),"",IF($B21="","",IF(ISNA(VLOOKUP($B21,'TH01'!$B$12:$N$51,12,FALSE)),"",IF(VLOOKUP($B21,'TH01'!$B$12:$N$51,12,FALSE)="","",VLOOKUP($B21,'TH01'!$B$12:$N$51,12,FALSE)))))</f>
        <v>9</v>
      </c>
      <c r="BH21" s="176">
        <f>IF(OR($BF$6="",$BF$7=""),"",IF($B21="","",IF(ISNA(VLOOKUP($B21,'TH01'!$B$12:$N$51,13,FALSE)),"",IF(VLOOKUP($B21,'TH01'!$B$12:$N$51,13,FALSE)="","",VLOOKUP($B21,'TH01'!$B$12:$N$51,13,FALSE)))))</f>
        <v>7</v>
      </c>
      <c r="BI21" s="70"/>
      <c r="BJ21" s="71" t="str">
        <f t="shared" si="16"/>
        <v/>
      </c>
      <c r="BK21" s="69">
        <f>IF(OR($BK$6="",$BK$7=""),"",IF($B21="","",IF(ISNA(VLOOKUP($B21,'TH02'!$B$12:$N$51,11,FALSE)),"",IF(VLOOKUP($B21,'TH02'!$B$12:$N$51,11,FALSE)="","",VLOOKUP($B21,'TH02'!$B$12:$N$51,11,FALSE)))))</f>
        <v>6.2</v>
      </c>
      <c r="BL21" s="176">
        <f>IF(OR($H$6="",$H$7=""),"",IF($B21="","",IF(ISNA(VLOOKUP($B21,'TH02'!$B$12:$N$51,12,FALSE)),"",IF(VLOOKUP($B21,'TH02'!$B$12:$N$51,12,FALSE)="","",VLOOKUP($B21,'TH02'!$B$12:$N$51,12,FALSE)))))</f>
        <v>7</v>
      </c>
      <c r="BM21" s="176">
        <f>IF(OR($BK$6="",$BK$7=""),"",IF($B21="","",IF(ISNA(VLOOKUP($B21,'TH02'!$B$12:$N$51,13,FALSE)),"",IF(VLOOKUP($B21,'TH02'!$B$12:$N$51,13,FALSE)="","",VLOOKUP($B21,'TH02'!$B$12:$N$51,13,FALSE)))))</f>
        <v>6.7</v>
      </c>
      <c r="BN21" s="70"/>
      <c r="BO21" s="71" t="str">
        <f t="shared" si="17"/>
        <v/>
      </c>
      <c r="BP21" s="69">
        <f>IF(OR($BP$6="",$BP$7=""),"",IF($B21="","",IF(ISNA(VLOOKUP($B21,'TH03'!$B$12:$N$51,11,FALSE)),"",IF(VLOOKUP($B21,'TH03'!$B$12:$N$51,11,FALSE)="","",VLOOKUP($B21,'TH03'!$B$12:$N$51,11,FALSE)))))</f>
        <v>6.9</v>
      </c>
      <c r="BQ21" s="176">
        <f>IF(OR($H$6="",$H$7=""),"",IF($B21="","",IF(ISNA(VLOOKUP($B21,'TH03'!$B$12:$N$51,12,FALSE)),"",IF(VLOOKUP($B21,'TH03'!$B$12:$N$51,12,FALSE)="","",VLOOKUP($B21,'TH03'!$B$12:$N$51,12,FALSE)))))</f>
        <v>6</v>
      </c>
      <c r="BR21" s="176">
        <f>IF(OR($BP$6="",$BP$7=""),"",IF($B21="","",IF(ISNA(VLOOKUP($B21,'TH03'!$B$12:$N$51,13,FALSE)),"",IF(VLOOKUP($B21,'TH03'!$B$12:$N$51,13,FALSE)="","",VLOOKUP($B21,'TH03'!$B$12:$N$51,13,FALSE)))))</f>
        <v>6.4</v>
      </c>
      <c r="BS21" s="48"/>
      <c r="BT21" s="71" t="str">
        <f t="shared" si="18"/>
        <v/>
      </c>
      <c r="BU21" s="69" t="str">
        <f>IF(OR($BU$6="",$BU$7=""),"",IF($B21="","",IF(ISNA(VLOOKUP($B21,'TH04'!$B$12:$N$51,11,FALSE)),"",IF(VLOOKUP($B21,'TH04'!$B$12:$N$51,11,FALSE)="","",VLOOKUP($B21,'TH04'!$B$12:$N$51,11,FALSE)))))</f>
        <v/>
      </c>
      <c r="BV21" s="176" t="str">
        <f>IF(OR($H$6="",$H$7=""),"",IF($B21="","",IF(ISNA(VLOOKUP($B21,'TH04'!$B$12:$N$51,12,FALSE)),"",IF(VLOOKUP($B21,'TH04'!$B$12:$N$51,12,FALSE)="","",VLOOKUP($B21,'TH04'!$B$12:$N$51,12,FALSE)))))</f>
        <v/>
      </c>
      <c r="BW21" s="176" t="str">
        <f>IF(OR($BU$6="",$BU$7=""),"",IF($B21="","",IF(ISNA(VLOOKUP($B21,'TH04'!$B$12:$N$51,13,FALSE)),"",IF(VLOOKUP($B21,'TH04'!$B$12:$N$51,13,FALSE)="","",VLOOKUP($B21,'TH04'!$B$12:$N$51,13,FALSE)))))</f>
        <v/>
      </c>
      <c r="BX21" s="70"/>
      <c r="BY21" s="71" t="str">
        <f t="shared" si="19"/>
        <v/>
      </c>
      <c r="BZ21" s="69" t="str">
        <f>IF(OR($BZ$6="",$BZ$7=""),"",IF($B21="","",IF(ISNA(VLOOKUP($B21,'TH05'!$B$12:$N$51,11,FALSE)),"",IF(VLOOKUP($B21,'TH05'!$B$12:$N$51,11,FALSE)="","",VLOOKUP($B21,'TH05'!$B$12:$N$51,11,FALSE)))))</f>
        <v/>
      </c>
      <c r="CA21" s="176" t="str">
        <f>IF(OR($H$6="",$H$7=""),"",IF($B21="","",IF(ISNA(VLOOKUP($B21,'TH05'!$B$12:$N$51,12,FALSE)),"",IF(VLOOKUP($B21,'TH05'!$B$12:$N$51,12,FALSE)="","",VLOOKUP($B21,'TH05'!$B$12:$N$51,12,FALSE)))))</f>
        <v/>
      </c>
      <c r="CB21" s="176" t="str">
        <f>IF(OR($BZ$6="",$BZ$7=""),"",IF($B21="","",IF(ISNA(VLOOKUP($B21,'TH05'!$B$12:$N$51,13,FALSE)),"",IF(VLOOKUP($B21,'TH05'!$B$12:$N$51,13,FALSE)="","",VLOOKUP($B21,'TH05'!$B$12:$N$51,13,FALSE)))))</f>
        <v/>
      </c>
      <c r="CC21" s="70"/>
      <c r="CD21" s="71" t="str">
        <f t="shared" si="20"/>
        <v/>
      </c>
      <c r="CE21" s="69" t="str">
        <f>IF(OR($CE$6="",$CE$7=""),"",IF($B21="","",IF(ISNA(VLOOKUP($B21,'TH06'!$B$12:$N$51,11,FALSE)),"",IF(VLOOKUP($B21,'TH06'!$B$12:$N$51,11,FALSE)="","",VLOOKUP($B21,'TH06'!$B$12:$N$51,11,FALSE)))))</f>
        <v/>
      </c>
      <c r="CF21" s="176" t="str">
        <f>IF(OR($H$6="",$H$7=""),"",IF($B21="","",IF(ISNA(VLOOKUP($B21,'TH06'!$B$12:$N$51,12,FALSE)),"",IF(VLOOKUP($B21,'TH06'!$B$12:$N$51,12,FALSE)="","",VLOOKUP($B21,'TH06'!$B$12:$N$51,12,FALSE)))))</f>
        <v/>
      </c>
      <c r="CG21" s="176" t="str">
        <f>IF(OR($CE$6="",$CE$7=""),"",IF($B21="","",IF(ISNA(VLOOKUP($B21,'TH06'!$B$12:$N$51,13,FALSE)),"",IF(VLOOKUP($B21,'TH06'!$B$12:$N$51,13,FALSE)="","",VLOOKUP($B21,'TH06'!$B$12:$N$51,13,FALSE)))))</f>
        <v/>
      </c>
      <c r="CH21" s="70"/>
      <c r="CI21" s="71" t="str">
        <f t="shared" si="21"/>
        <v/>
      </c>
      <c r="CJ21" s="200">
        <f t="shared" si="22"/>
        <v>6.2</v>
      </c>
      <c r="CK21" s="201" t="str">
        <f t="shared" si="23"/>
        <v/>
      </c>
      <c r="CL21" s="82"/>
      <c r="CM21" s="79" t="str">
        <f t="shared" si="0"/>
        <v>TBKhá</v>
      </c>
      <c r="CN21" s="79" t="str">
        <f t="shared" si="1"/>
        <v/>
      </c>
      <c r="CO21" s="79" t="str">
        <f t="shared" si="2"/>
        <v/>
      </c>
      <c r="CP21" s="49"/>
      <c r="CQ21" s="177">
        <f t="shared" si="3"/>
        <v>1</v>
      </c>
      <c r="CR21" s="178">
        <f t="shared" si="24"/>
        <v>6.4</v>
      </c>
      <c r="CS21" s="17">
        <f t="shared" si="25"/>
        <v>3.8</v>
      </c>
      <c r="CT21" s="17">
        <f t="shared" si="26"/>
        <v>6.6</v>
      </c>
      <c r="CU21" s="17">
        <f t="shared" si="27"/>
        <v>5</v>
      </c>
      <c r="CV21" s="17">
        <f t="shared" si="28"/>
        <v>7</v>
      </c>
      <c r="CW21" s="17" t="str">
        <f t="shared" si="29"/>
        <v/>
      </c>
      <c r="CX21" s="17" t="str">
        <f t="shared" si="30"/>
        <v/>
      </c>
      <c r="CY21" s="17" t="str">
        <f t="shared" si="31"/>
        <v/>
      </c>
      <c r="CZ21" s="17" t="str">
        <f t="shared" si="32"/>
        <v/>
      </c>
      <c r="DA21" s="17" t="str">
        <f t="shared" si="33"/>
        <v/>
      </c>
      <c r="DB21" s="17">
        <f t="shared" si="34"/>
        <v>9</v>
      </c>
      <c r="DC21" s="17">
        <f t="shared" si="35"/>
        <v>7</v>
      </c>
      <c r="DD21" s="17">
        <f t="shared" si="36"/>
        <v>6</v>
      </c>
      <c r="DE21" s="17" t="str">
        <f t="shared" si="37"/>
        <v/>
      </c>
      <c r="DF21" s="17" t="str">
        <f t="shared" si="38"/>
        <v/>
      </c>
      <c r="DG21" s="179" t="str">
        <f t="shared" si="39"/>
        <v/>
      </c>
      <c r="DH21" s="192">
        <f t="shared" si="4"/>
        <v>1</v>
      </c>
      <c r="DI21" s="178">
        <f t="shared" si="40"/>
        <v>6</v>
      </c>
      <c r="DJ21" s="17">
        <f t="shared" si="41"/>
        <v>4.7</v>
      </c>
      <c r="DK21" s="17">
        <f t="shared" si="42"/>
        <v>6.4</v>
      </c>
      <c r="DL21" s="17">
        <f t="shared" si="43"/>
        <v>5.2</v>
      </c>
      <c r="DM21" s="17">
        <f t="shared" si="44"/>
        <v>6.5</v>
      </c>
      <c r="DN21" s="17" t="str">
        <f t="shared" si="45"/>
        <v/>
      </c>
      <c r="DO21" s="17" t="str">
        <f t="shared" si="46"/>
        <v/>
      </c>
      <c r="DP21" s="17" t="str">
        <f t="shared" si="47"/>
        <v/>
      </c>
      <c r="DQ21" s="17" t="str">
        <f t="shared" si="48"/>
        <v/>
      </c>
      <c r="DR21" s="17" t="str">
        <f t="shared" si="49"/>
        <v/>
      </c>
      <c r="DS21" s="17">
        <f t="shared" si="50"/>
        <v>7</v>
      </c>
      <c r="DT21" s="17">
        <f t="shared" si="51"/>
        <v>6.7</v>
      </c>
      <c r="DU21" s="17">
        <f t="shared" si="52"/>
        <v>6.4</v>
      </c>
      <c r="DV21" s="17" t="str">
        <f t="shared" si="53"/>
        <v/>
      </c>
      <c r="DW21" s="17" t="str">
        <f t="shared" si="54"/>
        <v/>
      </c>
      <c r="DX21" s="17" t="str">
        <f t="shared" si="55"/>
        <v/>
      </c>
      <c r="DY21" s="204">
        <f t="shared" si="5"/>
        <v>6.2</v>
      </c>
      <c r="DZ21" s="86" t="str">
        <f t="shared" si="56"/>
        <v/>
      </c>
      <c r="EA21" s="17" t="str">
        <f t="shared" si="57"/>
        <v/>
      </c>
      <c r="EB21" s="17" t="str">
        <f t="shared" si="58"/>
        <v/>
      </c>
      <c r="EC21" s="17" t="str">
        <f t="shared" si="59"/>
        <v/>
      </c>
      <c r="ED21" s="17" t="str">
        <f t="shared" si="60"/>
        <v/>
      </c>
      <c r="EE21" s="17" t="str">
        <f t="shared" si="61"/>
        <v/>
      </c>
      <c r="EF21" s="17" t="str">
        <f t="shared" si="62"/>
        <v/>
      </c>
      <c r="EG21" s="17" t="str">
        <f t="shared" si="63"/>
        <v/>
      </c>
      <c r="EH21" s="17" t="str">
        <f t="shared" si="64"/>
        <v/>
      </c>
      <c r="EI21" s="17" t="str">
        <f t="shared" si="65"/>
        <v/>
      </c>
      <c r="EJ21" s="17" t="str">
        <f t="shared" si="66"/>
        <v/>
      </c>
      <c r="EK21" s="17" t="str">
        <f t="shared" si="67"/>
        <v/>
      </c>
      <c r="EL21" s="17" t="str">
        <f t="shared" si="68"/>
        <v/>
      </c>
      <c r="EM21" s="17" t="str">
        <f t="shared" si="69"/>
        <v/>
      </c>
      <c r="EN21" s="17" t="str">
        <f t="shared" si="70"/>
        <v/>
      </c>
      <c r="EO21" s="227" t="str">
        <f t="shared" si="71"/>
        <v/>
      </c>
      <c r="EP21" s="178">
        <f t="shared" si="72"/>
        <v>6</v>
      </c>
      <c r="EQ21" s="17">
        <f t="shared" si="73"/>
        <v>4.7</v>
      </c>
      <c r="ER21" s="17">
        <f t="shared" si="74"/>
        <v>6.4</v>
      </c>
      <c r="ES21" s="17">
        <f t="shared" si="75"/>
        <v>5.2</v>
      </c>
      <c r="ET21" s="17">
        <f t="shared" si="76"/>
        <v>6.5</v>
      </c>
      <c r="EU21" s="17" t="str">
        <f t="shared" si="77"/>
        <v/>
      </c>
      <c r="EV21" s="17" t="str">
        <f t="shared" si="78"/>
        <v/>
      </c>
      <c r="EW21" s="17" t="str">
        <f t="shared" si="79"/>
        <v/>
      </c>
      <c r="EX21" s="17" t="str">
        <f t="shared" si="80"/>
        <v/>
      </c>
      <c r="EY21" s="17" t="str">
        <f t="shared" si="81"/>
        <v/>
      </c>
      <c r="EZ21" s="17">
        <f t="shared" si="82"/>
        <v>7</v>
      </c>
      <c r="FA21" s="17">
        <f t="shared" si="83"/>
        <v>6.7</v>
      </c>
      <c r="FB21" s="17">
        <f t="shared" si="84"/>
        <v>6.4</v>
      </c>
      <c r="FC21" s="17" t="str">
        <f t="shared" si="85"/>
        <v/>
      </c>
      <c r="FD21" s="17" t="str">
        <f t="shared" si="86"/>
        <v/>
      </c>
      <c r="FE21" s="17" t="str">
        <f t="shared" si="87"/>
        <v/>
      </c>
      <c r="FF21" s="204" t="str">
        <f t="shared" si="6"/>
        <v/>
      </c>
    </row>
    <row r="22" spans="1:162" ht="15.75">
      <c r="A22" s="63">
        <f>IF(B22="","",IF(SUBTOTAL(3,$B$12:B22)=SUBTOTAL(3,$B$12:B21),"",SUBTOTAL(3,$B$12:B22)))</f>
        <v>11</v>
      </c>
      <c r="B22" s="283" t="s">
        <v>223</v>
      </c>
      <c r="C22" s="66" t="str">
        <f>IF($B22="","",IF(ISNA(VLOOKUP($B22,'DS LOP HKI'!$B$2:$D$1060,2,FALSE))=TRUE,"",VLOOKUP($B22,'DS LOP HKI'!$B$2:$D$1060,2,FALSE)))</f>
        <v>Lê Quốc</v>
      </c>
      <c r="D22" s="67" t="str">
        <f>IF($B22="","",IF(ISNA(VLOOKUP($B22,'DS LOP HKI'!$B$2:$D$1060,3,FALSE))=TRUE,"",VLOOKUP($B22,'DS LOP HKI'!$B$2:$D$1060,3,FALSE)))</f>
        <v>Huy</v>
      </c>
      <c r="E22" s="283" t="s">
        <v>38</v>
      </c>
      <c r="F22" s="47"/>
      <c r="G22" s="76"/>
      <c r="H22" s="69">
        <f>IF(OR($H$6="",$H$7=""),"",IF($B22="","",IF(ISNA(VLOOKUP($B22,'LT01'!$B$12:$N$51,11,FALSE)),"",IF(VLOOKUP($B22,'LT01'!$B$12:$N$51,11,FALSE)="","",VLOOKUP($B22,'LT01'!$B$12:$N$51,11,FALSE)))))</f>
        <v>6.3</v>
      </c>
      <c r="I22" s="176">
        <f>IF(OR($H$6="",$H$7=""),"",IF($B22="","",IF(ISNA(VLOOKUP($B22,'LT01'!$B$12:$N$51,12,FALSE)),"",IF(VLOOKUP($B22,'LT01'!$B$12:$N$51,12,FALSE)="","",VLOOKUP($B22,'LT01'!$B$12:$N$51,12,FALSE)))))</f>
        <v>7.2</v>
      </c>
      <c r="J22" s="176">
        <f>IF(OR($H$6="",$H$7=""),"",IF($B22="","",IF(ISNA(VLOOKUP($B22,'LT01'!$B$12:$N$51,13,FALSE)),"",IF(VLOOKUP($B22,'LT01'!$B$12:$N$51,13,FALSE)="","",VLOOKUP($B22,'LT01'!$B$12:$N$51,13,FALSE)))))</f>
        <v>6.8</v>
      </c>
      <c r="K22" s="70"/>
      <c r="L22" s="71" t="str">
        <f t="shared" si="7"/>
        <v/>
      </c>
      <c r="M22" s="69">
        <f>IF(OR($M$6="",$M$7=""),"",IF($B22="","",IF(ISNA(VLOOKUP($B22,'LT02'!$B$12:$N$51,11,FALSE)),"",IF(VLOOKUP($B22,'LT02'!$B$12:$N$51,11,FALSE)="","",VLOOKUP($B22,'LT02'!$B$12:$N$51,11,FALSE)))))</f>
        <v>7.3</v>
      </c>
      <c r="N22" s="176">
        <f>IF(OR($H$6="",$H$7=""),"",IF($B22="","",IF(ISNA(VLOOKUP($B22,'LT02'!$B$12:$N$51,12,FALSE)),"",IF(VLOOKUP($B22,'LT02'!$B$12:$N$51,12,FALSE)="","",VLOOKUP($B22,'LT02'!$B$12:$N$51,12,FALSE)))))</f>
        <v>7.5</v>
      </c>
      <c r="O22" s="176">
        <f>IF(OR($M$6="",$M$7=""),"",IF($B22="","",IF(ISNA(VLOOKUP($B22,'LT02'!$B$12:$N$51,13,FALSE)),"",IF(VLOOKUP($B22,'LT02'!$B$12:$N$51,13,FALSE)="","",VLOOKUP($B22,'LT02'!$B$12:$N$51,13,FALSE)))))</f>
        <v>7.4</v>
      </c>
      <c r="P22" s="70"/>
      <c r="Q22" s="71" t="str">
        <f t="shared" si="8"/>
        <v/>
      </c>
      <c r="R22" s="69">
        <f>IF(OR($R$6="",$R$7=""),"",IF($B22="","",IF(ISNA(VLOOKUP($B22,'LT03'!$B$12:$N$51,11,FALSE)),"",IF(VLOOKUP($B22,'LT03'!$B$12:$N$51,11,FALSE)="","",VLOOKUP($B22,'LT03'!$B$12:$N$51,11,FALSE)))))</f>
        <v>5.7</v>
      </c>
      <c r="S22" s="176">
        <f>IF(OR($H$6="",$H$7=""),"",IF($B22="","",IF(ISNA(VLOOKUP($B22,'LT03'!$B$12:$N$51,12,FALSE)),"",IF(VLOOKUP($B22,'LT03'!$B$12:$N$51,12,FALSE)="","",VLOOKUP($B22,'LT03'!$B$12:$N$51,12,FALSE)))))</f>
        <v>7.2</v>
      </c>
      <c r="T22" s="176">
        <f>IF(OR($R$6="",$R$7=""),"",IF($B22="","",IF(ISNA(VLOOKUP($B22,'LT03'!$B$12:$N$51,13,FALSE)),"",IF(VLOOKUP($B22,'LT03'!$B$12:$N$51,13,FALSE)="","",VLOOKUP($B22,'LT03'!$B$12:$N$51,13,FALSE)))))</f>
        <v>6.6</v>
      </c>
      <c r="U22" s="70"/>
      <c r="V22" s="71" t="str">
        <f t="shared" si="9"/>
        <v/>
      </c>
      <c r="W22" s="69">
        <f>IF(OR($W$6="",$W$7=""),"",IF($B22="","",IF(ISNA(VLOOKUP($B22,'LT04'!$B$12:$N$51,11,FALSE)),"",IF(VLOOKUP($B22,'LT04'!$B$12:$N$51,11,FALSE)="","",VLOOKUP($B22,'LT04'!$B$12:$N$51,11,FALSE)))))</f>
        <v>8.8000000000000007</v>
      </c>
      <c r="X22" s="176">
        <f>IF(OR($H$6="",$H$7=""),"",IF($B22="","",IF(ISNA(VLOOKUP($B22,'LT04'!$B$12:$N$51,12,FALSE)),"",IF(VLOOKUP($B22,'LT04'!$B$12:$N$51,12,FALSE)="","",VLOOKUP($B22,'LT04'!$B$12:$N$51,12,FALSE)))))</f>
        <v>7.5</v>
      </c>
      <c r="Y22" s="176">
        <f>IF(OR($W$6="",$W$7=""),"",IF($B22="","",IF(ISNA(VLOOKUP($B22,'LT04'!$B$12:$N$51,13,FALSE)),"",IF(VLOOKUP($B22,'LT04'!$B$12:$N$51,13,FALSE)="","",VLOOKUP($B22,'LT04'!$B$12:$N$51,13,FALSE)))))</f>
        <v>8</v>
      </c>
      <c r="Z22" s="70"/>
      <c r="AA22" s="71" t="str">
        <f t="shared" si="10"/>
        <v/>
      </c>
      <c r="AB22" s="69">
        <f>IF(OR($AB$6="",$AB$7=""),"",IF($B22="","",IF(ISNA(VLOOKUP($B22,'LT05'!$B$12:$N$51,11,FALSE)),"",IF(VLOOKUP($B22,'LT05'!$B$12:$N$51,11,FALSE)="","",VLOOKUP($B22,'LT05'!$B$12:$N$51,11,FALSE)))))</f>
        <v>9.6999999999999993</v>
      </c>
      <c r="AC22" s="176">
        <f>IF(OR($H$6="",$H$7=""),"",IF($B22="","",IF(ISNA(VLOOKUP($B22,'LT05'!$B$12:$N$51,12,FALSE)),"",IF(VLOOKUP($B22,'LT05'!$B$12:$N$51,12,FALSE)="","",VLOOKUP($B22,'LT05'!$B$12:$N$51,12,FALSE)))))</f>
        <v>7</v>
      </c>
      <c r="AD22" s="176">
        <f>IF(OR($AB$6="",$AB$7=""),"",IF($B22="","",IF(ISNA(VLOOKUP($B22,'LT05'!$B$12:$N$51,13,FALSE)),"",IF(VLOOKUP($B22,'LT05'!$B$12:$N$51,13,FALSE)="","",VLOOKUP($B22,'LT05'!$B$12:$N$51,13,FALSE)))))</f>
        <v>8.1</v>
      </c>
      <c r="AE22" s="70"/>
      <c r="AF22" s="71" t="str">
        <f t="shared" si="11"/>
        <v/>
      </c>
      <c r="AG22" s="69" t="str">
        <f>IF(OR($AG$6="",$AG$7=""),"",IF($B22="","",IF(ISNA(VLOOKUP($B22,'LT06'!$B$12:$N$51,11,FALSE)),"",IF(VLOOKUP($B22,'LT06'!$B$12:$N$51,11,FALSE)="","",VLOOKUP($B22,'LT06'!$B$12:$N$51,11,FALSE)))))</f>
        <v/>
      </c>
      <c r="AH22" s="176" t="str">
        <f>IF(OR($H$6="",$H$7=""),"",IF($B22="","",IF(ISNA(VLOOKUP($B22,'LT06'!$B$12:$N$51,12,FALSE)),"",IF(VLOOKUP($B22,'LT06'!$B$12:$N$51,12,FALSE)="","",VLOOKUP($B22,'LT06'!$B$12:$N$51,12,FALSE)))))</f>
        <v/>
      </c>
      <c r="AI22" s="176" t="str">
        <f>IF(OR($AG$6="",$AG$7=""),"",IF($B22="","",IF(ISNA(VLOOKUP($B22,'LT06'!$B$12:$N$51,13,FALSE)),"",IF(VLOOKUP($B22,'LT06'!$B$12:$N$51,13,FALSE)="","",VLOOKUP($B22,'LT06'!$B$12:$N$51,13,FALSE)))))</f>
        <v/>
      </c>
      <c r="AJ22" s="70"/>
      <c r="AK22" s="71" t="str">
        <f t="shared" si="12"/>
        <v/>
      </c>
      <c r="AL22" s="69" t="str">
        <f>IF(OR($AL$6="",$AL$7=""),"",IF($B22="","",IF(ISNA(VLOOKUP($B22,'LT07'!$B$12:$N$51,11,FALSE)),"",IF(VLOOKUP($B22,'LT07'!$B$12:$N$51,11,FALSE)="","",VLOOKUP($B22,'LT07'!$B$12:$N$51,11,FALSE)))))</f>
        <v/>
      </c>
      <c r="AM22" s="176" t="str">
        <f>IF(OR($H$6="",$H$7=""),"",IF($B22="","",IF(ISNA(VLOOKUP($B22,'LT07'!$B$12:$N$51,12,FALSE)),"",IF(VLOOKUP($B22,'LT07'!$B$12:$N$51,12,FALSE)="","",VLOOKUP($B22,'LT07'!$B$12:$N$51,12,FALSE)))))</f>
        <v/>
      </c>
      <c r="AN22" s="176" t="str">
        <f>IF(OR($AL$6="",$AL$7=""),"",IF($B22="","",IF(ISNA(VLOOKUP($B22,'LT07'!$B$12:$N$51,13,FALSE)),"",IF(VLOOKUP($B22,'LT07'!$B$12:$N$51,13,FALSE)="","",VLOOKUP($B22,'LT07'!$B$12:$N$51,13,FALSE)))))</f>
        <v/>
      </c>
      <c r="AO22" s="70"/>
      <c r="AP22" s="71" t="str">
        <f t="shared" si="13"/>
        <v/>
      </c>
      <c r="AQ22" s="69" t="str">
        <f>IF(OR($AQ$6="",$AQ$7=""),"",IF($B22="","",IF(ISNA(VLOOKUP($B22,'LT08'!$B$12:$N$51,11,FALSE)),"",IF(VLOOKUP($B22,'LT08'!$B$12:$N$51,11,FALSE)="","",VLOOKUP($B22,'LT08'!$B$12:$N$51,11,FALSE)))))</f>
        <v/>
      </c>
      <c r="AR22" s="176" t="str">
        <f>IF(OR($H$6="",$H$7=""),"",IF($B22="","",IF(ISNA(VLOOKUP($B22,'LT08'!$B$12:$N$51,12,FALSE)),"",IF(VLOOKUP($B22,'LT08'!$B$12:$N$51,12,FALSE)="","",VLOOKUP($B22,'LT08'!$B$12:$N$51,12,FALSE)))))</f>
        <v/>
      </c>
      <c r="AS22" s="176" t="str">
        <f>IF(OR($AQ$6="",$AQ$7=""),"",IF($B22="","",IF(ISNA(VLOOKUP($B22,'LT08'!$B$12:$N$51,13,FALSE)),"",IF(VLOOKUP($B22,'LT08'!$B$12:$N$51,13,FALSE)="","",VLOOKUP($B22,'LT08'!$B$12:$N$51,13,FALSE)))))</f>
        <v/>
      </c>
      <c r="AT22" s="70"/>
      <c r="AU22" s="71" t="str">
        <f t="shared" si="14"/>
        <v/>
      </c>
      <c r="AV22" s="69" t="str">
        <f>IF(OR($AV$6="",$AV$7=""),"",IF($B22="","",IF(ISNA(VLOOKUP($B22,'LT09'!$B$12:$N$51,11,FALSE)),"",IF(VLOOKUP($B22,'LT09'!$B$12:$N$51,11,FALSE)="","",VLOOKUP($B22,'LT09'!$B$12:$N$51,11,FALSE)))))</f>
        <v/>
      </c>
      <c r="AW22" s="176" t="str">
        <f>IF(OR($H$6="",$H$7=""),"",IF($B22="","",IF(ISNA(VLOOKUP($B22,'LT09'!$B$12:$N$51,12,FALSE)),"",IF(VLOOKUP($B22,'LT09'!$B$12:$N$51,12,FALSE)="","",VLOOKUP($B22,'LT09'!$B$12:$N$51,12,FALSE)))))</f>
        <v/>
      </c>
      <c r="AX22" s="176" t="str">
        <f>IF(OR($AV$6="",$AV$7=""),"",IF($B22="","",IF(ISNA(VLOOKUP($B22,'LT09'!$B$12:$N$51,13,FALSE)),"",IF(VLOOKUP($B22,'LT09'!$B$12:$N$51,13,FALSE)="","",VLOOKUP($B22,'LT09'!$B$12:$N$51,13,FALSE)))))</f>
        <v/>
      </c>
      <c r="AY22" s="70"/>
      <c r="AZ22" s="71" t="str">
        <f t="shared" si="15"/>
        <v/>
      </c>
      <c r="BA22" s="68"/>
      <c r="BB22" s="205"/>
      <c r="BC22" s="176" t="str">
        <f>IF(OR($BF$6="",$BF$7=""),"",IF($B22="","",IF(ISNA(VLOOKUP($B22,'DO AN'!$B$12:$N$51,11,FALSE)),"",IF(VLOOKUP($B22,'DO AN'!$B$12:$N$51,11,FALSE)="","",VLOOKUP($B22,'DO AN'!$B$12:$N$51,11,FALSE)))))</f>
        <v/>
      </c>
      <c r="BD22" s="70"/>
      <c r="BE22" s="75"/>
      <c r="BF22" s="69">
        <f>IF(OR($BF$6="",$BF$7=""),"",IF($B22="","",IF(ISNA(VLOOKUP($B22,'TH01'!$B$12:$N$51,11,FALSE)),"",IF(VLOOKUP($B22,'TH01'!$B$12:$N$51,11,FALSE)="","",VLOOKUP($B22,'TH01'!$B$12:$N$51,11,FALSE)))))</f>
        <v>9</v>
      </c>
      <c r="BG22" s="176">
        <f>IF(OR($H$6="",$H$7=""),"",IF($B22="","",IF(ISNA(VLOOKUP($B22,'TH01'!$B$12:$N$51,12,FALSE)),"",IF(VLOOKUP($B22,'TH01'!$B$12:$N$51,12,FALSE)="","",VLOOKUP($B22,'TH01'!$B$12:$N$51,12,FALSE)))))</f>
        <v>9</v>
      </c>
      <c r="BH22" s="176">
        <f>IF(OR($BF$6="",$BF$7=""),"",IF($B22="","",IF(ISNA(VLOOKUP($B22,'TH01'!$B$12:$N$51,13,FALSE)),"",IF(VLOOKUP($B22,'TH01'!$B$12:$N$51,13,FALSE)="","",VLOOKUP($B22,'TH01'!$B$12:$N$51,13,FALSE)))))</f>
        <v>9</v>
      </c>
      <c r="BI22" s="70"/>
      <c r="BJ22" s="71" t="str">
        <f t="shared" si="16"/>
        <v/>
      </c>
      <c r="BK22" s="69">
        <f>IF(OR($BK$6="",$BK$7=""),"",IF($B22="","",IF(ISNA(VLOOKUP($B22,'TH02'!$B$12:$N$51,11,FALSE)),"",IF(VLOOKUP($B22,'TH02'!$B$12:$N$51,11,FALSE)="","",VLOOKUP($B22,'TH02'!$B$12:$N$51,11,FALSE)))))</f>
        <v>10</v>
      </c>
      <c r="BL22" s="176">
        <f>IF(OR($H$6="",$H$7=""),"",IF($B22="","",IF(ISNA(VLOOKUP($B22,'TH02'!$B$12:$N$51,12,FALSE)),"",IF(VLOOKUP($B22,'TH02'!$B$12:$N$51,12,FALSE)="","",VLOOKUP($B22,'TH02'!$B$12:$N$51,12,FALSE)))))</f>
        <v>7</v>
      </c>
      <c r="BM22" s="176">
        <f>IF(OR($BK$6="",$BK$7=""),"",IF($B22="","",IF(ISNA(VLOOKUP($B22,'TH02'!$B$12:$N$51,13,FALSE)),"",IF(VLOOKUP($B22,'TH02'!$B$12:$N$51,13,FALSE)="","",VLOOKUP($B22,'TH02'!$B$12:$N$51,13,FALSE)))))</f>
        <v>8.1999999999999993</v>
      </c>
      <c r="BN22" s="70"/>
      <c r="BO22" s="71" t="str">
        <f t="shared" si="17"/>
        <v/>
      </c>
      <c r="BP22" s="69">
        <f>IF(OR($BP$6="",$BP$7=""),"",IF($B22="","",IF(ISNA(VLOOKUP($B22,'TH03'!$B$12:$N$51,11,FALSE)),"",IF(VLOOKUP($B22,'TH03'!$B$12:$N$51,11,FALSE)="","",VLOOKUP($B22,'TH03'!$B$12:$N$51,11,FALSE)))))</f>
        <v>8</v>
      </c>
      <c r="BQ22" s="176">
        <f>IF(OR($H$6="",$H$7=""),"",IF($B22="","",IF(ISNA(VLOOKUP($B22,'TH03'!$B$12:$N$51,12,FALSE)),"",IF(VLOOKUP($B22,'TH03'!$B$12:$N$51,12,FALSE)="","",VLOOKUP($B22,'TH03'!$B$12:$N$51,12,FALSE)))))</f>
        <v>10</v>
      </c>
      <c r="BR22" s="176">
        <f>IF(OR($BP$6="",$BP$7=""),"",IF($B22="","",IF(ISNA(VLOOKUP($B22,'TH03'!$B$12:$N$51,13,FALSE)),"",IF(VLOOKUP($B22,'TH03'!$B$12:$N$51,13,FALSE)="","",VLOOKUP($B22,'TH03'!$B$12:$N$51,13,FALSE)))))</f>
        <v>9.1999999999999993</v>
      </c>
      <c r="BS22" s="48"/>
      <c r="BT22" s="71" t="str">
        <f t="shared" si="18"/>
        <v/>
      </c>
      <c r="BU22" s="69" t="str">
        <f>IF(OR($BU$6="",$BU$7=""),"",IF($B22="","",IF(ISNA(VLOOKUP($B22,'TH04'!$B$12:$N$51,11,FALSE)),"",IF(VLOOKUP($B22,'TH04'!$B$12:$N$51,11,FALSE)="","",VLOOKUP($B22,'TH04'!$B$12:$N$51,11,FALSE)))))</f>
        <v/>
      </c>
      <c r="BV22" s="176" t="str">
        <f>IF(OR($H$6="",$H$7=""),"",IF($B22="","",IF(ISNA(VLOOKUP($B22,'TH04'!$B$12:$N$51,12,FALSE)),"",IF(VLOOKUP($B22,'TH04'!$B$12:$N$51,12,FALSE)="","",VLOOKUP($B22,'TH04'!$B$12:$N$51,12,FALSE)))))</f>
        <v/>
      </c>
      <c r="BW22" s="176" t="str">
        <f>IF(OR($BU$6="",$BU$7=""),"",IF($B22="","",IF(ISNA(VLOOKUP($B22,'TH04'!$B$12:$N$51,13,FALSE)),"",IF(VLOOKUP($B22,'TH04'!$B$12:$N$51,13,FALSE)="","",VLOOKUP($B22,'TH04'!$B$12:$N$51,13,FALSE)))))</f>
        <v/>
      </c>
      <c r="BX22" s="70"/>
      <c r="BY22" s="71" t="str">
        <f t="shared" si="19"/>
        <v/>
      </c>
      <c r="BZ22" s="69" t="str">
        <f>IF(OR($BZ$6="",$BZ$7=""),"",IF($B22="","",IF(ISNA(VLOOKUP($B22,'TH05'!$B$12:$N$51,11,FALSE)),"",IF(VLOOKUP($B22,'TH05'!$B$12:$N$51,11,FALSE)="","",VLOOKUP($B22,'TH05'!$B$12:$N$51,11,FALSE)))))</f>
        <v/>
      </c>
      <c r="CA22" s="176" t="str">
        <f>IF(OR($H$6="",$H$7=""),"",IF($B22="","",IF(ISNA(VLOOKUP($B22,'TH05'!$B$12:$N$51,12,FALSE)),"",IF(VLOOKUP($B22,'TH05'!$B$12:$N$51,12,FALSE)="","",VLOOKUP($B22,'TH05'!$B$12:$N$51,12,FALSE)))))</f>
        <v/>
      </c>
      <c r="CB22" s="176" t="str">
        <f>IF(OR($BZ$6="",$BZ$7=""),"",IF($B22="","",IF(ISNA(VLOOKUP($B22,'TH05'!$B$12:$N$51,13,FALSE)),"",IF(VLOOKUP($B22,'TH05'!$B$12:$N$51,13,FALSE)="","",VLOOKUP($B22,'TH05'!$B$12:$N$51,13,FALSE)))))</f>
        <v/>
      </c>
      <c r="CC22" s="70"/>
      <c r="CD22" s="71" t="str">
        <f t="shared" si="20"/>
        <v/>
      </c>
      <c r="CE22" s="69" t="str">
        <f>IF(OR($CE$6="",$CE$7=""),"",IF($B22="","",IF(ISNA(VLOOKUP($B22,'TH06'!$B$12:$N$51,11,FALSE)),"",IF(VLOOKUP($B22,'TH06'!$B$12:$N$51,11,FALSE)="","",VLOOKUP($B22,'TH06'!$B$12:$N$51,11,FALSE)))))</f>
        <v/>
      </c>
      <c r="CF22" s="176" t="str">
        <f>IF(OR($H$6="",$H$7=""),"",IF($B22="","",IF(ISNA(VLOOKUP($B22,'TH06'!$B$12:$N$51,12,FALSE)),"",IF(VLOOKUP($B22,'TH06'!$B$12:$N$51,12,FALSE)="","",VLOOKUP($B22,'TH06'!$B$12:$N$51,12,FALSE)))))</f>
        <v/>
      </c>
      <c r="CG22" s="176" t="str">
        <f>IF(OR($CE$6="",$CE$7=""),"",IF($B22="","",IF(ISNA(VLOOKUP($B22,'TH06'!$B$12:$N$51,13,FALSE)),"",IF(VLOOKUP($B22,'TH06'!$B$12:$N$51,13,FALSE)="","",VLOOKUP($B22,'TH06'!$B$12:$N$51,13,FALSE)))))</f>
        <v/>
      </c>
      <c r="CH22" s="70"/>
      <c r="CI22" s="71" t="str">
        <f t="shared" si="21"/>
        <v/>
      </c>
      <c r="CJ22" s="200">
        <f t="shared" si="22"/>
        <v>8</v>
      </c>
      <c r="CK22" s="201" t="str">
        <f t="shared" si="23"/>
        <v/>
      </c>
      <c r="CL22" s="82"/>
      <c r="CM22" s="79" t="str">
        <f t="shared" si="0"/>
        <v>Giỏi</v>
      </c>
      <c r="CN22" s="79" t="str">
        <f t="shared" si="1"/>
        <v/>
      </c>
      <c r="CO22" s="79" t="str">
        <f t="shared" si="2"/>
        <v/>
      </c>
      <c r="CP22" s="49"/>
      <c r="CQ22" s="177">
        <f t="shared" si="3"/>
        <v>0</v>
      </c>
      <c r="CR22" s="178">
        <f t="shared" si="24"/>
        <v>7.2</v>
      </c>
      <c r="CS22" s="17">
        <f t="shared" si="25"/>
        <v>7.5</v>
      </c>
      <c r="CT22" s="17">
        <f t="shared" si="26"/>
        <v>7.2</v>
      </c>
      <c r="CU22" s="17">
        <f t="shared" si="27"/>
        <v>7.5</v>
      </c>
      <c r="CV22" s="17">
        <f t="shared" si="28"/>
        <v>7</v>
      </c>
      <c r="CW22" s="17" t="str">
        <f t="shared" si="29"/>
        <v/>
      </c>
      <c r="CX22" s="17" t="str">
        <f t="shared" si="30"/>
        <v/>
      </c>
      <c r="CY22" s="17" t="str">
        <f t="shared" si="31"/>
        <v/>
      </c>
      <c r="CZ22" s="17" t="str">
        <f t="shared" si="32"/>
        <v/>
      </c>
      <c r="DA22" s="17" t="str">
        <f t="shared" si="33"/>
        <v/>
      </c>
      <c r="DB22" s="17">
        <f t="shared" si="34"/>
        <v>9</v>
      </c>
      <c r="DC22" s="17">
        <f t="shared" si="35"/>
        <v>7</v>
      </c>
      <c r="DD22" s="17">
        <f t="shared" si="36"/>
        <v>10</v>
      </c>
      <c r="DE22" s="17" t="str">
        <f t="shared" si="37"/>
        <v/>
      </c>
      <c r="DF22" s="17" t="str">
        <f t="shared" si="38"/>
        <v/>
      </c>
      <c r="DG22" s="179" t="str">
        <f t="shared" si="39"/>
        <v/>
      </c>
      <c r="DH22" s="192">
        <f t="shared" si="4"/>
        <v>0</v>
      </c>
      <c r="DI22" s="178">
        <f t="shared" si="40"/>
        <v>6.8</v>
      </c>
      <c r="DJ22" s="17">
        <f t="shared" si="41"/>
        <v>7.4</v>
      </c>
      <c r="DK22" s="17">
        <f t="shared" si="42"/>
        <v>6.6</v>
      </c>
      <c r="DL22" s="17">
        <f t="shared" si="43"/>
        <v>8</v>
      </c>
      <c r="DM22" s="17">
        <f t="shared" si="44"/>
        <v>8.1</v>
      </c>
      <c r="DN22" s="17" t="str">
        <f t="shared" si="45"/>
        <v/>
      </c>
      <c r="DO22" s="17" t="str">
        <f t="shared" si="46"/>
        <v/>
      </c>
      <c r="DP22" s="17" t="str">
        <f t="shared" si="47"/>
        <v/>
      </c>
      <c r="DQ22" s="17" t="str">
        <f t="shared" si="48"/>
        <v/>
      </c>
      <c r="DR22" s="17" t="str">
        <f t="shared" si="49"/>
        <v/>
      </c>
      <c r="DS22" s="17">
        <f t="shared" si="50"/>
        <v>9</v>
      </c>
      <c r="DT22" s="17">
        <f t="shared" si="51"/>
        <v>8.1999999999999993</v>
      </c>
      <c r="DU22" s="17">
        <f t="shared" si="52"/>
        <v>9.1999999999999993</v>
      </c>
      <c r="DV22" s="17" t="str">
        <f t="shared" si="53"/>
        <v/>
      </c>
      <c r="DW22" s="17" t="str">
        <f t="shared" si="54"/>
        <v/>
      </c>
      <c r="DX22" s="17" t="str">
        <f t="shared" si="55"/>
        <v/>
      </c>
      <c r="DY22" s="204">
        <f t="shared" si="5"/>
        <v>8</v>
      </c>
      <c r="DZ22" s="86" t="str">
        <f t="shared" si="56"/>
        <v/>
      </c>
      <c r="EA22" s="17" t="str">
        <f t="shared" si="57"/>
        <v/>
      </c>
      <c r="EB22" s="17" t="str">
        <f t="shared" si="58"/>
        <v/>
      </c>
      <c r="EC22" s="17" t="str">
        <f t="shared" si="59"/>
        <v/>
      </c>
      <c r="ED22" s="17" t="str">
        <f t="shared" si="60"/>
        <v/>
      </c>
      <c r="EE22" s="17" t="str">
        <f t="shared" si="61"/>
        <v/>
      </c>
      <c r="EF22" s="17" t="str">
        <f t="shared" si="62"/>
        <v/>
      </c>
      <c r="EG22" s="17" t="str">
        <f t="shared" si="63"/>
        <v/>
      </c>
      <c r="EH22" s="17" t="str">
        <f t="shared" si="64"/>
        <v/>
      </c>
      <c r="EI22" s="17" t="str">
        <f t="shared" si="65"/>
        <v/>
      </c>
      <c r="EJ22" s="17" t="str">
        <f t="shared" si="66"/>
        <v/>
      </c>
      <c r="EK22" s="17" t="str">
        <f t="shared" si="67"/>
        <v/>
      </c>
      <c r="EL22" s="17" t="str">
        <f t="shared" si="68"/>
        <v/>
      </c>
      <c r="EM22" s="17" t="str">
        <f t="shared" si="69"/>
        <v/>
      </c>
      <c r="EN22" s="17" t="str">
        <f t="shared" si="70"/>
        <v/>
      </c>
      <c r="EO22" s="227" t="str">
        <f t="shared" si="71"/>
        <v/>
      </c>
      <c r="EP22" s="178">
        <f t="shared" si="72"/>
        <v>6.8</v>
      </c>
      <c r="EQ22" s="17">
        <f t="shared" si="73"/>
        <v>7.4</v>
      </c>
      <c r="ER22" s="17">
        <f t="shared" si="74"/>
        <v>6.6</v>
      </c>
      <c r="ES22" s="17">
        <f t="shared" si="75"/>
        <v>8</v>
      </c>
      <c r="ET22" s="17">
        <f t="shared" si="76"/>
        <v>8.1</v>
      </c>
      <c r="EU22" s="17" t="str">
        <f t="shared" si="77"/>
        <v/>
      </c>
      <c r="EV22" s="17" t="str">
        <f t="shared" si="78"/>
        <v/>
      </c>
      <c r="EW22" s="17" t="str">
        <f t="shared" si="79"/>
        <v/>
      </c>
      <c r="EX22" s="17" t="str">
        <f t="shared" si="80"/>
        <v/>
      </c>
      <c r="EY22" s="17" t="str">
        <f t="shared" si="81"/>
        <v/>
      </c>
      <c r="EZ22" s="17">
        <f t="shared" si="82"/>
        <v>9</v>
      </c>
      <c r="FA22" s="17">
        <f t="shared" si="83"/>
        <v>8.1999999999999993</v>
      </c>
      <c r="FB22" s="17">
        <f t="shared" si="84"/>
        <v>9.1999999999999993</v>
      </c>
      <c r="FC22" s="17" t="str">
        <f t="shared" si="85"/>
        <v/>
      </c>
      <c r="FD22" s="17" t="str">
        <f t="shared" si="86"/>
        <v/>
      </c>
      <c r="FE22" s="17" t="str">
        <f t="shared" si="87"/>
        <v/>
      </c>
      <c r="FF22" s="204" t="str">
        <f t="shared" si="6"/>
        <v/>
      </c>
    </row>
    <row r="23" spans="1:162" ht="15.75">
      <c r="A23" s="63">
        <f>IF(B23="","",IF(SUBTOTAL(3,$B$12:B23)=SUBTOTAL(3,$B$12:B22),"",SUBTOTAL(3,$B$12:B23)))</f>
        <v>12</v>
      </c>
      <c r="B23" s="283" t="s">
        <v>226</v>
      </c>
      <c r="C23" s="66" t="str">
        <f>IF($B23="","",IF(ISNA(VLOOKUP($B23,'DS LOP HKI'!$B$2:$D$1060,2,FALSE))=TRUE,"",VLOOKUP($B23,'DS LOP HKI'!$B$2:$D$1060,2,FALSE)))</f>
        <v>Nguyễn Văn</v>
      </c>
      <c r="D23" s="67" t="str">
        <f>IF($B23="","",IF(ISNA(VLOOKUP($B23,'DS LOP HKI'!$B$2:$D$1060,3,FALSE))=TRUE,"",VLOOKUP($B23,'DS LOP HKI'!$B$2:$D$1060,3,FALSE)))</f>
        <v>Khánh</v>
      </c>
      <c r="E23" s="283" t="s">
        <v>38</v>
      </c>
      <c r="F23" s="47"/>
      <c r="G23" s="76"/>
      <c r="H23" s="69">
        <f>IF(OR($H$6="",$H$7=""),"",IF($B23="","",IF(ISNA(VLOOKUP($B23,'LT01'!$B$12:$N$51,11,FALSE)),"",IF(VLOOKUP($B23,'LT01'!$B$12:$N$51,11,FALSE)="","",VLOOKUP($B23,'LT01'!$B$12:$N$51,11,FALSE)))))</f>
        <v>6.5</v>
      </c>
      <c r="I23" s="176">
        <f>IF(OR($H$6="",$H$7=""),"",IF($B23="","",IF(ISNA(VLOOKUP($B23,'LT01'!$B$12:$N$51,12,FALSE)),"",IF(VLOOKUP($B23,'LT01'!$B$12:$N$51,12,FALSE)="","",VLOOKUP($B23,'LT01'!$B$12:$N$51,12,FALSE)))))</f>
        <v>6.6</v>
      </c>
      <c r="J23" s="176">
        <f>IF(OR($H$6="",$H$7=""),"",IF($B23="","",IF(ISNA(VLOOKUP($B23,'LT01'!$B$12:$N$51,13,FALSE)),"",IF(VLOOKUP($B23,'LT01'!$B$12:$N$51,13,FALSE)="","",VLOOKUP($B23,'LT01'!$B$12:$N$51,13,FALSE)))))</f>
        <v>6.6</v>
      </c>
      <c r="K23" s="70"/>
      <c r="L23" s="71" t="str">
        <f t="shared" si="7"/>
        <v/>
      </c>
      <c r="M23" s="69">
        <f>IF(OR($M$6="",$M$7=""),"",IF($B23="","",IF(ISNA(VLOOKUP($B23,'LT02'!$B$12:$N$51,11,FALSE)),"",IF(VLOOKUP($B23,'LT02'!$B$12:$N$51,11,FALSE)="","",VLOOKUP($B23,'LT02'!$B$12:$N$51,11,FALSE)))))</f>
        <v>5</v>
      </c>
      <c r="N23" s="176">
        <f>IF(OR($H$6="",$H$7=""),"",IF($B23="","",IF(ISNA(VLOOKUP($B23,'LT02'!$B$12:$N$51,12,FALSE)),"",IF(VLOOKUP($B23,'LT02'!$B$12:$N$51,12,FALSE)="","",VLOOKUP($B23,'LT02'!$B$12:$N$51,12,FALSE)))))</f>
        <v>5</v>
      </c>
      <c r="O23" s="176">
        <f>IF(OR($M$6="",$M$7=""),"",IF($B23="","",IF(ISNA(VLOOKUP($B23,'LT02'!$B$12:$N$51,13,FALSE)),"",IF(VLOOKUP($B23,'LT02'!$B$12:$N$51,13,FALSE)="","",VLOOKUP($B23,'LT02'!$B$12:$N$51,13,FALSE)))))</f>
        <v>5</v>
      </c>
      <c r="P23" s="70"/>
      <c r="Q23" s="71" t="str">
        <f t="shared" si="8"/>
        <v/>
      </c>
      <c r="R23" s="69">
        <f>IF(OR($R$6="",$R$7=""),"",IF($B23="","",IF(ISNA(VLOOKUP($B23,'LT03'!$B$12:$N$51,11,FALSE)),"",IF(VLOOKUP($B23,'LT03'!$B$12:$N$51,11,FALSE)="","",VLOOKUP($B23,'LT03'!$B$12:$N$51,11,FALSE)))))</f>
        <v>6.7</v>
      </c>
      <c r="S23" s="176">
        <f>IF(OR($H$6="",$H$7=""),"",IF($B23="","",IF(ISNA(VLOOKUP($B23,'LT03'!$B$12:$N$51,12,FALSE)),"",IF(VLOOKUP($B23,'LT03'!$B$12:$N$51,12,FALSE)="","",VLOOKUP($B23,'LT03'!$B$12:$N$51,12,FALSE)))))</f>
        <v>6.8</v>
      </c>
      <c r="T23" s="176">
        <f>IF(OR($R$6="",$R$7=""),"",IF($B23="","",IF(ISNA(VLOOKUP($B23,'LT03'!$B$12:$N$51,13,FALSE)),"",IF(VLOOKUP($B23,'LT03'!$B$12:$N$51,13,FALSE)="","",VLOOKUP($B23,'LT03'!$B$12:$N$51,13,FALSE)))))</f>
        <v>6.8</v>
      </c>
      <c r="U23" s="70"/>
      <c r="V23" s="71" t="str">
        <f t="shared" si="9"/>
        <v/>
      </c>
      <c r="W23" s="69">
        <f>IF(OR($W$6="",$W$7=""),"",IF($B23="","",IF(ISNA(VLOOKUP($B23,'LT04'!$B$12:$N$51,11,FALSE)),"",IF(VLOOKUP($B23,'LT04'!$B$12:$N$51,11,FALSE)="","",VLOOKUP($B23,'LT04'!$B$12:$N$51,11,FALSE)))))</f>
        <v>4.4000000000000004</v>
      </c>
      <c r="X23" s="176">
        <f>IF(OR($H$6="",$H$7=""),"",IF($B23="","",IF(ISNA(VLOOKUP($B23,'LT04'!$B$12:$N$51,12,FALSE)),"",IF(VLOOKUP($B23,'LT04'!$B$12:$N$51,12,FALSE)="","",VLOOKUP($B23,'LT04'!$B$12:$N$51,12,FALSE)))))</f>
        <v>5.5</v>
      </c>
      <c r="Y23" s="176">
        <f>IF(OR($W$6="",$W$7=""),"",IF($B23="","",IF(ISNA(VLOOKUP($B23,'LT04'!$B$12:$N$51,13,FALSE)),"",IF(VLOOKUP($B23,'LT04'!$B$12:$N$51,13,FALSE)="","",VLOOKUP($B23,'LT04'!$B$12:$N$51,13,FALSE)))))</f>
        <v>5.0999999999999996</v>
      </c>
      <c r="Z23" s="70"/>
      <c r="AA23" s="71" t="str">
        <f t="shared" si="10"/>
        <v/>
      </c>
      <c r="AB23" s="69">
        <f>IF(OR($AB$6="",$AB$7=""),"",IF($B23="","",IF(ISNA(VLOOKUP($B23,'LT05'!$B$12:$N$51,11,FALSE)),"",IF(VLOOKUP($B23,'LT05'!$B$12:$N$51,11,FALSE)="","",VLOOKUP($B23,'LT05'!$B$12:$N$51,11,FALSE)))))</f>
        <v>6</v>
      </c>
      <c r="AC23" s="176">
        <f>IF(OR($H$6="",$H$7=""),"",IF($B23="","",IF(ISNA(VLOOKUP($B23,'LT05'!$B$12:$N$51,12,FALSE)),"",IF(VLOOKUP($B23,'LT05'!$B$12:$N$51,12,FALSE)="","",VLOOKUP($B23,'LT05'!$B$12:$N$51,12,FALSE)))))</f>
        <v>6</v>
      </c>
      <c r="AD23" s="176">
        <f>IF(OR($AB$6="",$AB$7=""),"",IF($B23="","",IF(ISNA(VLOOKUP($B23,'LT05'!$B$12:$N$51,13,FALSE)),"",IF(VLOOKUP($B23,'LT05'!$B$12:$N$51,13,FALSE)="","",VLOOKUP($B23,'LT05'!$B$12:$N$51,13,FALSE)))))</f>
        <v>6</v>
      </c>
      <c r="AE23" s="70"/>
      <c r="AF23" s="71" t="str">
        <f t="shared" si="11"/>
        <v/>
      </c>
      <c r="AG23" s="69" t="str">
        <f>IF(OR($AG$6="",$AG$7=""),"",IF($B23="","",IF(ISNA(VLOOKUP($B23,'LT06'!$B$12:$N$51,11,FALSE)),"",IF(VLOOKUP($B23,'LT06'!$B$12:$N$51,11,FALSE)="","",VLOOKUP($B23,'LT06'!$B$12:$N$51,11,FALSE)))))</f>
        <v/>
      </c>
      <c r="AH23" s="176" t="str">
        <f>IF(OR($H$6="",$H$7=""),"",IF($B23="","",IF(ISNA(VLOOKUP($B23,'LT06'!$B$12:$N$51,12,FALSE)),"",IF(VLOOKUP($B23,'LT06'!$B$12:$N$51,12,FALSE)="","",VLOOKUP($B23,'LT06'!$B$12:$N$51,12,FALSE)))))</f>
        <v/>
      </c>
      <c r="AI23" s="176" t="str">
        <f>IF(OR($AG$6="",$AG$7=""),"",IF($B23="","",IF(ISNA(VLOOKUP($B23,'LT06'!$B$12:$N$51,13,FALSE)),"",IF(VLOOKUP($B23,'LT06'!$B$12:$N$51,13,FALSE)="","",VLOOKUP($B23,'LT06'!$B$12:$N$51,13,FALSE)))))</f>
        <v/>
      </c>
      <c r="AJ23" s="70"/>
      <c r="AK23" s="71" t="str">
        <f t="shared" si="12"/>
        <v/>
      </c>
      <c r="AL23" s="69" t="str">
        <f>IF(OR($AL$6="",$AL$7=""),"",IF($B23="","",IF(ISNA(VLOOKUP($B23,'LT07'!$B$12:$N$51,11,FALSE)),"",IF(VLOOKUP($B23,'LT07'!$B$12:$N$51,11,FALSE)="","",VLOOKUP($B23,'LT07'!$B$12:$N$51,11,FALSE)))))</f>
        <v/>
      </c>
      <c r="AM23" s="176" t="str">
        <f>IF(OR($H$6="",$H$7=""),"",IF($B23="","",IF(ISNA(VLOOKUP($B23,'LT07'!$B$12:$N$51,12,FALSE)),"",IF(VLOOKUP($B23,'LT07'!$B$12:$N$51,12,FALSE)="","",VLOOKUP($B23,'LT07'!$B$12:$N$51,12,FALSE)))))</f>
        <v/>
      </c>
      <c r="AN23" s="176" t="str">
        <f>IF(OR($AL$6="",$AL$7=""),"",IF($B23="","",IF(ISNA(VLOOKUP($B23,'LT07'!$B$12:$N$51,13,FALSE)),"",IF(VLOOKUP($B23,'LT07'!$B$12:$N$51,13,FALSE)="","",VLOOKUP($B23,'LT07'!$B$12:$N$51,13,FALSE)))))</f>
        <v/>
      </c>
      <c r="AO23" s="70"/>
      <c r="AP23" s="71" t="str">
        <f t="shared" si="13"/>
        <v/>
      </c>
      <c r="AQ23" s="69" t="str">
        <f>IF(OR($AQ$6="",$AQ$7=""),"",IF($B23="","",IF(ISNA(VLOOKUP($B23,'LT08'!$B$12:$N$51,11,FALSE)),"",IF(VLOOKUP($B23,'LT08'!$B$12:$N$51,11,FALSE)="","",VLOOKUP($B23,'LT08'!$B$12:$N$51,11,FALSE)))))</f>
        <v/>
      </c>
      <c r="AR23" s="176" t="str">
        <f>IF(OR($H$6="",$H$7=""),"",IF($B23="","",IF(ISNA(VLOOKUP($B23,'LT08'!$B$12:$N$51,12,FALSE)),"",IF(VLOOKUP($B23,'LT08'!$B$12:$N$51,12,FALSE)="","",VLOOKUP($B23,'LT08'!$B$12:$N$51,12,FALSE)))))</f>
        <v/>
      </c>
      <c r="AS23" s="176" t="str">
        <f>IF(OR($AQ$6="",$AQ$7=""),"",IF($B23="","",IF(ISNA(VLOOKUP($B23,'LT08'!$B$12:$N$51,13,FALSE)),"",IF(VLOOKUP($B23,'LT08'!$B$12:$N$51,13,FALSE)="","",VLOOKUP($B23,'LT08'!$B$12:$N$51,13,FALSE)))))</f>
        <v/>
      </c>
      <c r="AT23" s="70"/>
      <c r="AU23" s="71" t="str">
        <f t="shared" si="14"/>
        <v/>
      </c>
      <c r="AV23" s="69" t="str">
        <f>IF(OR($AV$6="",$AV$7=""),"",IF($B23="","",IF(ISNA(VLOOKUP($B23,'LT09'!$B$12:$N$51,11,FALSE)),"",IF(VLOOKUP($B23,'LT09'!$B$12:$N$51,11,FALSE)="","",VLOOKUP($B23,'LT09'!$B$12:$N$51,11,FALSE)))))</f>
        <v/>
      </c>
      <c r="AW23" s="176" t="str">
        <f>IF(OR($H$6="",$H$7=""),"",IF($B23="","",IF(ISNA(VLOOKUP($B23,'LT09'!$B$12:$N$51,12,FALSE)),"",IF(VLOOKUP($B23,'LT09'!$B$12:$N$51,12,FALSE)="","",VLOOKUP($B23,'LT09'!$B$12:$N$51,12,FALSE)))))</f>
        <v/>
      </c>
      <c r="AX23" s="176" t="str">
        <f>IF(OR($AV$6="",$AV$7=""),"",IF($B23="","",IF(ISNA(VLOOKUP($B23,'LT09'!$B$12:$N$51,13,FALSE)),"",IF(VLOOKUP($B23,'LT09'!$B$12:$N$51,13,FALSE)="","",VLOOKUP($B23,'LT09'!$B$12:$N$51,13,FALSE)))))</f>
        <v/>
      </c>
      <c r="AY23" s="70"/>
      <c r="AZ23" s="71" t="str">
        <f t="shared" si="15"/>
        <v/>
      </c>
      <c r="BA23" s="68"/>
      <c r="BB23" s="205"/>
      <c r="BC23" s="176" t="str">
        <f>IF(OR($BF$6="",$BF$7=""),"",IF($B23="","",IF(ISNA(VLOOKUP($B23,'DO AN'!$B$12:$N$51,11,FALSE)),"",IF(VLOOKUP($B23,'DO AN'!$B$12:$N$51,11,FALSE)="","",VLOOKUP($B23,'DO AN'!$B$12:$N$51,11,FALSE)))))</f>
        <v/>
      </c>
      <c r="BD23" s="70"/>
      <c r="BE23" s="75"/>
      <c r="BF23" s="69">
        <f>IF(OR($BF$6="",$BF$7=""),"",IF($B23="","",IF(ISNA(VLOOKUP($B23,'TH01'!$B$12:$N$51,11,FALSE)),"",IF(VLOOKUP($B23,'TH01'!$B$12:$N$51,11,FALSE)="","",VLOOKUP($B23,'TH01'!$B$12:$N$51,11,FALSE)))))</f>
        <v>5</v>
      </c>
      <c r="BG23" s="176">
        <f>IF(OR($H$6="",$H$7=""),"",IF($B23="","",IF(ISNA(VLOOKUP($B23,'TH01'!$B$12:$N$51,12,FALSE)),"",IF(VLOOKUP($B23,'TH01'!$B$12:$N$51,12,FALSE)="","",VLOOKUP($B23,'TH01'!$B$12:$N$51,12,FALSE)))))</f>
        <v>7</v>
      </c>
      <c r="BH23" s="176">
        <f>IF(OR($BF$6="",$BF$7=""),"",IF($B23="","",IF(ISNA(VLOOKUP($B23,'TH01'!$B$12:$N$51,13,FALSE)),"",IF(VLOOKUP($B23,'TH01'!$B$12:$N$51,13,FALSE)="","",VLOOKUP($B23,'TH01'!$B$12:$N$51,13,FALSE)))))</f>
        <v>6.2</v>
      </c>
      <c r="BI23" s="70"/>
      <c r="BJ23" s="71" t="str">
        <f t="shared" si="16"/>
        <v/>
      </c>
      <c r="BK23" s="69">
        <f>IF(OR($BK$6="",$BK$7=""),"",IF($B23="","",IF(ISNA(VLOOKUP($B23,'TH02'!$B$12:$N$51,11,FALSE)),"",IF(VLOOKUP($B23,'TH02'!$B$12:$N$51,11,FALSE)="","",VLOOKUP($B23,'TH02'!$B$12:$N$51,11,FALSE)))))</f>
        <v>8</v>
      </c>
      <c r="BL23" s="176">
        <f>IF(OR($H$6="",$H$7=""),"",IF($B23="","",IF(ISNA(VLOOKUP($B23,'TH02'!$B$12:$N$51,12,FALSE)),"",IF(VLOOKUP($B23,'TH02'!$B$12:$N$51,12,FALSE)="","",VLOOKUP($B23,'TH02'!$B$12:$N$51,12,FALSE)))))</f>
        <v>8</v>
      </c>
      <c r="BM23" s="176">
        <f>IF(OR($BK$6="",$BK$7=""),"",IF($B23="","",IF(ISNA(VLOOKUP($B23,'TH02'!$B$12:$N$51,13,FALSE)),"",IF(VLOOKUP($B23,'TH02'!$B$12:$N$51,13,FALSE)="","",VLOOKUP($B23,'TH02'!$B$12:$N$51,13,FALSE)))))</f>
        <v>8</v>
      </c>
      <c r="BN23" s="70"/>
      <c r="BO23" s="71" t="str">
        <f t="shared" si="17"/>
        <v/>
      </c>
      <c r="BP23" s="69">
        <f>IF(OR($BP$6="",$BP$7=""),"",IF($B23="","",IF(ISNA(VLOOKUP($B23,'TH03'!$B$12:$N$51,11,FALSE)),"",IF(VLOOKUP($B23,'TH03'!$B$12:$N$51,11,FALSE)="","",VLOOKUP($B23,'TH03'!$B$12:$N$51,11,FALSE)))))</f>
        <v>7.3</v>
      </c>
      <c r="BQ23" s="176">
        <f>IF(OR($H$6="",$H$7=""),"",IF($B23="","",IF(ISNA(VLOOKUP($B23,'TH03'!$B$12:$N$51,12,FALSE)),"",IF(VLOOKUP($B23,'TH03'!$B$12:$N$51,12,FALSE)="","",VLOOKUP($B23,'TH03'!$B$12:$N$51,12,FALSE)))))</f>
        <v>6</v>
      </c>
      <c r="BR23" s="176">
        <f>IF(OR($BP$6="",$BP$7=""),"",IF($B23="","",IF(ISNA(VLOOKUP($B23,'TH03'!$B$12:$N$51,13,FALSE)),"",IF(VLOOKUP($B23,'TH03'!$B$12:$N$51,13,FALSE)="","",VLOOKUP($B23,'TH03'!$B$12:$N$51,13,FALSE)))))</f>
        <v>6.5</v>
      </c>
      <c r="BS23" s="48"/>
      <c r="BT23" s="71" t="str">
        <f t="shared" si="18"/>
        <v/>
      </c>
      <c r="BU23" s="69" t="str">
        <f>IF(OR($BU$6="",$BU$7=""),"",IF($B23="","",IF(ISNA(VLOOKUP($B23,'TH04'!$B$12:$N$51,11,FALSE)),"",IF(VLOOKUP($B23,'TH04'!$B$12:$N$51,11,FALSE)="","",VLOOKUP($B23,'TH04'!$B$12:$N$51,11,FALSE)))))</f>
        <v/>
      </c>
      <c r="BV23" s="176" t="str">
        <f>IF(OR($H$6="",$H$7=""),"",IF($B23="","",IF(ISNA(VLOOKUP($B23,'TH04'!$B$12:$N$51,12,FALSE)),"",IF(VLOOKUP($B23,'TH04'!$B$12:$N$51,12,FALSE)="","",VLOOKUP($B23,'TH04'!$B$12:$N$51,12,FALSE)))))</f>
        <v/>
      </c>
      <c r="BW23" s="176" t="str">
        <f>IF(OR($BU$6="",$BU$7=""),"",IF($B23="","",IF(ISNA(VLOOKUP($B23,'TH04'!$B$12:$N$51,13,FALSE)),"",IF(VLOOKUP($B23,'TH04'!$B$12:$N$51,13,FALSE)="","",VLOOKUP($B23,'TH04'!$B$12:$N$51,13,FALSE)))))</f>
        <v/>
      </c>
      <c r="BX23" s="70"/>
      <c r="BY23" s="71" t="str">
        <f t="shared" si="19"/>
        <v/>
      </c>
      <c r="BZ23" s="69" t="str">
        <f>IF(OR($BZ$6="",$BZ$7=""),"",IF($B23="","",IF(ISNA(VLOOKUP($B23,'TH05'!$B$12:$N$51,11,FALSE)),"",IF(VLOOKUP($B23,'TH05'!$B$12:$N$51,11,FALSE)="","",VLOOKUP($B23,'TH05'!$B$12:$N$51,11,FALSE)))))</f>
        <v/>
      </c>
      <c r="CA23" s="176" t="str">
        <f>IF(OR($H$6="",$H$7=""),"",IF($B23="","",IF(ISNA(VLOOKUP($B23,'TH05'!$B$12:$N$51,12,FALSE)),"",IF(VLOOKUP($B23,'TH05'!$B$12:$N$51,12,FALSE)="","",VLOOKUP($B23,'TH05'!$B$12:$N$51,12,FALSE)))))</f>
        <v/>
      </c>
      <c r="CB23" s="176" t="str">
        <f>IF(OR($BZ$6="",$BZ$7=""),"",IF($B23="","",IF(ISNA(VLOOKUP($B23,'TH05'!$B$12:$N$51,13,FALSE)),"",IF(VLOOKUP($B23,'TH05'!$B$12:$N$51,13,FALSE)="","",VLOOKUP($B23,'TH05'!$B$12:$N$51,13,FALSE)))))</f>
        <v/>
      </c>
      <c r="CC23" s="70"/>
      <c r="CD23" s="71" t="str">
        <f t="shared" si="20"/>
        <v/>
      </c>
      <c r="CE23" s="69" t="str">
        <f>IF(OR($CE$6="",$CE$7=""),"",IF($B23="","",IF(ISNA(VLOOKUP($B23,'TH06'!$B$12:$N$51,11,FALSE)),"",IF(VLOOKUP($B23,'TH06'!$B$12:$N$51,11,FALSE)="","",VLOOKUP($B23,'TH06'!$B$12:$N$51,11,FALSE)))))</f>
        <v/>
      </c>
      <c r="CF23" s="176" t="str">
        <f>IF(OR($H$6="",$H$7=""),"",IF($B23="","",IF(ISNA(VLOOKUP($B23,'TH06'!$B$12:$N$51,12,FALSE)),"",IF(VLOOKUP($B23,'TH06'!$B$12:$N$51,12,FALSE)="","",VLOOKUP($B23,'TH06'!$B$12:$N$51,12,FALSE)))))</f>
        <v/>
      </c>
      <c r="CG23" s="176" t="str">
        <f>IF(OR($CE$6="",$CE$7=""),"",IF($B23="","",IF(ISNA(VLOOKUP($B23,'TH06'!$B$12:$N$51,13,FALSE)),"",IF(VLOOKUP($B23,'TH06'!$B$12:$N$51,13,FALSE)="","",VLOOKUP($B23,'TH06'!$B$12:$N$51,13,FALSE)))))</f>
        <v/>
      </c>
      <c r="CH23" s="70"/>
      <c r="CI23" s="71" t="str">
        <f t="shared" si="21"/>
        <v/>
      </c>
      <c r="CJ23" s="200">
        <f t="shared" si="22"/>
        <v>6.4</v>
      </c>
      <c r="CK23" s="201" t="str">
        <f t="shared" si="23"/>
        <v/>
      </c>
      <c r="CL23" s="82"/>
      <c r="CM23" s="79" t="str">
        <f t="shared" si="0"/>
        <v>TBKhá</v>
      </c>
      <c r="CN23" s="79" t="str">
        <f t="shared" si="1"/>
        <v/>
      </c>
      <c r="CO23" s="79" t="str">
        <f t="shared" si="2"/>
        <v/>
      </c>
      <c r="CP23" s="49"/>
      <c r="CQ23" s="177">
        <f t="shared" si="3"/>
        <v>0</v>
      </c>
      <c r="CR23" s="178">
        <f t="shared" si="24"/>
        <v>6.6</v>
      </c>
      <c r="CS23" s="17">
        <f t="shared" si="25"/>
        <v>5</v>
      </c>
      <c r="CT23" s="17">
        <f t="shared" si="26"/>
        <v>6.8</v>
      </c>
      <c r="CU23" s="17">
        <f t="shared" si="27"/>
        <v>5.5</v>
      </c>
      <c r="CV23" s="17">
        <f t="shared" si="28"/>
        <v>6</v>
      </c>
      <c r="CW23" s="17" t="str">
        <f t="shared" si="29"/>
        <v/>
      </c>
      <c r="CX23" s="17" t="str">
        <f t="shared" si="30"/>
        <v/>
      </c>
      <c r="CY23" s="17" t="str">
        <f t="shared" si="31"/>
        <v/>
      </c>
      <c r="CZ23" s="17" t="str">
        <f t="shared" si="32"/>
        <v/>
      </c>
      <c r="DA23" s="17" t="str">
        <f t="shared" si="33"/>
        <v/>
      </c>
      <c r="DB23" s="17">
        <f t="shared" si="34"/>
        <v>7</v>
      </c>
      <c r="DC23" s="17">
        <f t="shared" si="35"/>
        <v>8</v>
      </c>
      <c r="DD23" s="17">
        <f t="shared" si="36"/>
        <v>6</v>
      </c>
      <c r="DE23" s="17" t="str">
        <f t="shared" si="37"/>
        <v/>
      </c>
      <c r="DF23" s="17" t="str">
        <f t="shared" si="38"/>
        <v/>
      </c>
      <c r="DG23" s="179" t="str">
        <f t="shared" si="39"/>
        <v/>
      </c>
      <c r="DH23" s="192">
        <f t="shared" si="4"/>
        <v>0</v>
      </c>
      <c r="DI23" s="178">
        <f t="shared" si="40"/>
        <v>6.6</v>
      </c>
      <c r="DJ23" s="17">
        <f t="shared" si="41"/>
        <v>5</v>
      </c>
      <c r="DK23" s="17">
        <f t="shared" si="42"/>
        <v>6.8</v>
      </c>
      <c r="DL23" s="17">
        <f t="shared" si="43"/>
        <v>5.0999999999999996</v>
      </c>
      <c r="DM23" s="17">
        <f t="shared" si="44"/>
        <v>6</v>
      </c>
      <c r="DN23" s="17" t="str">
        <f t="shared" si="45"/>
        <v/>
      </c>
      <c r="DO23" s="17" t="str">
        <f t="shared" si="46"/>
        <v/>
      </c>
      <c r="DP23" s="17" t="str">
        <f t="shared" si="47"/>
        <v/>
      </c>
      <c r="DQ23" s="17" t="str">
        <f t="shared" si="48"/>
        <v/>
      </c>
      <c r="DR23" s="17" t="str">
        <f t="shared" si="49"/>
        <v/>
      </c>
      <c r="DS23" s="17">
        <f t="shared" si="50"/>
        <v>6.2</v>
      </c>
      <c r="DT23" s="17">
        <f t="shared" si="51"/>
        <v>8</v>
      </c>
      <c r="DU23" s="17">
        <f t="shared" si="52"/>
        <v>6.5</v>
      </c>
      <c r="DV23" s="17" t="str">
        <f t="shared" si="53"/>
        <v/>
      </c>
      <c r="DW23" s="17" t="str">
        <f t="shared" si="54"/>
        <v/>
      </c>
      <c r="DX23" s="17" t="str">
        <f t="shared" si="55"/>
        <v/>
      </c>
      <c r="DY23" s="204">
        <f t="shared" si="5"/>
        <v>6.4</v>
      </c>
      <c r="DZ23" s="86" t="str">
        <f t="shared" si="56"/>
        <v/>
      </c>
      <c r="EA23" s="17" t="str">
        <f t="shared" si="57"/>
        <v/>
      </c>
      <c r="EB23" s="17" t="str">
        <f t="shared" si="58"/>
        <v/>
      </c>
      <c r="EC23" s="17" t="str">
        <f t="shared" si="59"/>
        <v/>
      </c>
      <c r="ED23" s="17" t="str">
        <f t="shared" si="60"/>
        <v/>
      </c>
      <c r="EE23" s="17" t="str">
        <f t="shared" si="61"/>
        <v/>
      </c>
      <c r="EF23" s="17" t="str">
        <f t="shared" si="62"/>
        <v/>
      </c>
      <c r="EG23" s="17" t="str">
        <f t="shared" si="63"/>
        <v/>
      </c>
      <c r="EH23" s="17" t="str">
        <f t="shared" si="64"/>
        <v/>
      </c>
      <c r="EI23" s="17" t="str">
        <f t="shared" si="65"/>
        <v/>
      </c>
      <c r="EJ23" s="17" t="str">
        <f t="shared" si="66"/>
        <v/>
      </c>
      <c r="EK23" s="17" t="str">
        <f t="shared" si="67"/>
        <v/>
      </c>
      <c r="EL23" s="17" t="str">
        <f t="shared" si="68"/>
        <v/>
      </c>
      <c r="EM23" s="17" t="str">
        <f t="shared" si="69"/>
        <v/>
      </c>
      <c r="EN23" s="17" t="str">
        <f t="shared" si="70"/>
        <v/>
      </c>
      <c r="EO23" s="227" t="str">
        <f t="shared" si="71"/>
        <v/>
      </c>
      <c r="EP23" s="178">
        <f t="shared" si="72"/>
        <v>6.6</v>
      </c>
      <c r="EQ23" s="17">
        <f t="shared" si="73"/>
        <v>5</v>
      </c>
      <c r="ER23" s="17">
        <f t="shared" si="74"/>
        <v>6.8</v>
      </c>
      <c r="ES23" s="17">
        <f t="shared" si="75"/>
        <v>5.0999999999999996</v>
      </c>
      <c r="ET23" s="17">
        <f t="shared" si="76"/>
        <v>6</v>
      </c>
      <c r="EU23" s="17" t="str">
        <f t="shared" si="77"/>
        <v/>
      </c>
      <c r="EV23" s="17" t="str">
        <f t="shared" si="78"/>
        <v/>
      </c>
      <c r="EW23" s="17" t="str">
        <f t="shared" si="79"/>
        <v/>
      </c>
      <c r="EX23" s="17" t="str">
        <f t="shared" si="80"/>
        <v/>
      </c>
      <c r="EY23" s="17" t="str">
        <f t="shared" si="81"/>
        <v/>
      </c>
      <c r="EZ23" s="17">
        <f t="shared" si="82"/>
        <v>6.2</v>
      </c>
      <c r="FA23" s="17">
        <f t="shared" si="83"/>
        <v>8</v>
      </c>
      <c r="FB23" s="17">
        <f t="shared" si="84"/>
        <v>6.5</v>
      </c>
      <c r="FC23" s="17" t="str">
        <f t="shared" si="85"/>
        <v/>
      </c>
      <c r="FD23" s="17" t="str">
        <f t="shared" si="86"/>
        <v/>
      </c>
      <c r="FE23" s="17" t="str">
        <f t="shared" si="87"/>
        <v/>
      </c>
      <c r="FF23" s="204" t="str">
        <f t="shared" si="6"/>
        <v/>
      </c>
    </row>
    <row r="24" spans="1:162" ht="15.75">
      <c r="A24" s="63">
        <f>IF(B24="","",IF(SUBTOTAL(3,$B$12:B24)=SUBTOTAL(3,$B$12:B23),"",SUBTOTAL(3,$B$12:B24)))</f>
        <v>13</v>
      </c>
      <c r="B24" s="283" t="s">
        <v>228</v>
      </c>
      <c r="C24" s="66" t="str">
        <f>IF($B24="","",IF(ISNA(VLOOKUP($B24,'DS LOP HKI'!$B$2:$D$1060,2,FALSE))=TRUE,"",VLOOKUP($B24,'DS LOP HKI'!$B$2:$D$1060,2,FALSE)))</f>
        <v>Lê Quang</v>
      </c>
      <c r="D24" s="67" t="str">
        <f>IF($B24="","",IF(ISNA(VLOOKUP($B24,'DS LOP HKI'!$B$2:$D$1060,3,FALSE))=TRUE,"",VLOOKUP($B24,'DS LOP HKI'!$B$2:$D$1060,3,FALSE)))</f>
        <v>Kính</v>
      </c>
      <c r="E24" s="283" t="s">
        <v>38</v>
      </c>
      <c r="F24" s="47"/>
      <c r="G24" s="76"/>
      <c r="H24" s="69">
        <f>IF(OR($H$6="",$H$7=""),"",IF($B24="","",IF(ISNA(VLOOKUP($B24,'LT01'!$B$12:$N$51,11,FALSE)),"",IF(VLOOKUP($B24,'LT01'!$B$12:$N$51,11,FALSE)="","",VLOOKUP($B24,'LT01'!$B$12:$N$51,11,FALSE)))))</f>
        <v>6</v>
      </c>
      <c r="I24" s="176">
        <f>IF(OR($H$6="",$H$7=""),"",IF($B24="","",IF(ISNA(VLOOKUP($B24,'LT01'!$B$12:$N$51,12,FALSE)),"",IF(VLOOKUP($B24,'LT01'!$B$12:$N$51,12,FALSE)="","",VLOOKUP($B24,'LT01'!$B$12:$N$51,12,FALSE)))))</f>
        <v>7</v>
      </c>
      <c r="J24" s="176">
        <f>IF(OR($H$6="",$H$7=""),"",IF($B24="","",IF(ISNA(VLOOKUP($B24,'LT01'!$B$12:$N$51,13,FALSE)),"",IF(VLOOKUP($B24,'LT01'!$B$12:$N$51,13,FALSE)="","",VLOOKUP($B24,'LT01'!$B$12:$N$51,13,FALSE)))))</f>
        <v>6.6</v>
      </c>
      <c r="K24" s="70"/>
      <c r="L24" s="71" t="str">
        <f t="shared" si="7"/>
        <v/>
      </c>
      <c r="M24" s="69">
        <f>IF(OR($M$6="",$M$7=""),"",IF($B24="","",IF(ISNA(VLOOKUP($B24,'LT02'!$B$12:$N$51,11,FALSE)),"",IF(VLOOKUP($B24,'LT02'!$B$12:$N$51,11,FALSE)="","",VLOOKUP($B24,'LT02'!$B$12:$N$51,11,FALSE)))))</f>
        <v>7.7</v>
      </c>
      <c r="N24" s="176">
        <f>IF(OR($H$6="",$H$7=""),"",IF($B24="","",IF(ISNA(VLOOKUP($B24,'LT02'!$B$12:$N$51,12,FALSE)),"",IF(VLOOKUP($B24,'LT02'!$B$12:$N$51,12,FALSE)="","",VLOOKUP($B24,'LT02'!$B$12:$N$51,12,FALSE)))))</f>
        <v>7</v>
      </c>
      <c r="O24" s="176">
        <f>IF(OR($M$6="",$M$7=""),"",IF($B24="","",IF(ISNA(VLOOKUP($B24,'LT02'!$B$12:$N$51,13,FALSE)),"",IF(VLOOKUP($B24,'LT02'!$B$12:$N$51,13,FALSE)="","",VLOOKUP($B24,'LT02'!$B$12:$N$51,13,FALSE)))))</f>
        <v>7.3</v>
      </c>
      <c r="P24" s="70"/>
      <c r="Q24" s="71" t="str">
        <f t="shared" si="8"/>
        <v/>
      </c>
      <c r="R24" s="69">
        <f>IF(OR($R$6="",$R$7=""),"",IF($B24="","",IF(ISNA(VLOOKUP($B24,'LT03'!$B$12:$N$51,11,FALSE)),"",IF(VLOOKUP($B24,'LT03'!$B$12:$N$51,11,FALSE)="","",VLOOKUP($B24,'LT03'!$B$12:$N$51,11,FALSE)))))</f>
        <v>6.3</v>
      </c>
      <c r="S24" s="176">
        <f>IF(OR($H$6="",$H$7=""),"",IF($B24="","",IF(ISNA(VLOOKUP($B24,'LT03'!$B$12:$N$51,12,FALSE)),"",IF(VLOOKUP($B24,'LT03'!$B$12:$N$51,12,FALSE)="","",VLOOKUP($B24,'LT03'!$B$12:$N$51,12,FALSE)))))</f>
        <v>6</v>
      </c>
      <c r="T24" s="176">
        <f>IF(OR($R$6="",$R$7=""),"",IF($B24="","",IF(ISNA(VLOOKUP($B24,'LT03'!$B$12:$N$51,13,FALSE)),"",IF(VLOOKUP($B24,'LT03'!$B$12:$N$51,13,FALSE)="","",VLOOKUP($B24,'LT03'!$B$12:$N$51,13,FALSE)))))</f>
        <v>6.1</v>
      </c>
      <c r="U24" s="70"/>
      <c r="V24" s="71" t="str">
        <f t="shared" si="9"/>
        <v/>
      </c>
      <c r="W24" s="69">
        <f>IF(OR($W$6="",$W$7=""),"",IF($B24="","",IF(ISNA(VLOOKUP($B24,'LT04'!$B$12:$N$51,11,FALSE)),"",IF(VLOOKUP($B24,'LT04'!$B$12:$N$51,11,FALSE)="","",VLOOKUP($B24,'LT04'!$B$12:$N$51,11,FALSE)))))</f>
        <v>4.4000000000000004</v>
      </c>
      <c r="X24" s="176">
        <f>IF(OR($H$6="",$H$7=""),"",IF($B24="","",IF(ISNA(VLOOKUP($B24,'LT04'!$B$12:$N$51,12,FALSE)),"",IF(VLOOKUP($B24,'LT04'!$B$12:$N$51,12,FALSE)="","",VLOOKUP($B24,'LT04'!$B$12:$N$51,12,FALSE)))))</f>
        <v>7.5</v>
      </c>
      <c r="Y24" s="176">
        <f>IF(OR($W$6="",$W$7=""),"",IF($B24="","",IF(ISNA(VLOOKUP($B24,'LT04'!$B$12:$N$51,13,FALSE)),"",IF(VLOOKUP($B24,'LT04'!$B$12:$N$51,13,FALSE)="","",VLOOKUP($B24,'LT04'!$B$12:$N$51,13,FALSE)))))</f>
        <v>6.3</v>
      </c>
      <c r="Z24" s="70"/>
      <c r="AA24" s="71" t="str">
        <f t="shared" si="10"/>
        <v/>
      </c>
      <c r="AB24" s="69">
        <f>IF(OR($AB$6="",$AB$7=""),"",IF($B24="","",IF(ISNA(VLOOKUP($B24,'LT05'!$B$12:$N$51,11,FALSE)),"",IF(VLOOKUP($B24,'LT05'!$B$12:$N$51,11,FALSE)="","",VLOOKUP($B24,'LT05'!$B$12:$N$51,11,FALSE)))))</f>
        <v>7</v>
      </c>
      <c r="AC24" s="176">
        <f>IF(OR($H$6="",$H$7=""),"",IF($B24="","",IF(ISNA(VLOOKUP($B24,'LT05'!$B$12:$N$51,12,FALSE)),"",IF(VLOOKUP($B24,'LT05'!$B$12:$N$51,12,FALSE)="","",VLOOKUP($B24,'LT05'!$B$12:$N$51,12,FALSE)))))</f>
        <v>8</v>
      </c>
      <c r="AD24" s="176">
        <f>IF(OR($AB$6="",$AB$7=""),"",IF($B24="","",IF(ISNA(VLOOKUP($B24,'LT05'!$B$12:$N$51,13,FALSE)),"",IF(VLOOKUP($B24,'LT05'!$B$12:$N$51,13,FALSE)="","",VLOOKUP($B24,'LT05'!$B$12:$N$51,13,FALSE)))))</f>
        <v>7.6</v>
      </c>
      <c r="AE24" s="70"/>
      <c r="AF24" s="71" t="str">
        <f t="shared" si="11"/>
        <v/>
      </c>
      <c r="AG24" s="69" t="str">
        <f>IF(OR($AG$6="",$AG$7=""),"",IF($B24="","",IF(ISNA(VLOOKUP($B24,'LT06'!$B$12:$N$51,11,FALSE)),"",IF(VLOOKUP($B24,'LT06'!$B$12:$N$51,11,FALSE)="","",VLOOKUP($B24,'LT06'!$B$12:$N$51,11,FALSE)))))</f>
        <v/>
      </c>
      <c r="AH24" s="176" t="str">
        <f>IF(OR($H$6="",$H$7=""),"",IF($B24="","",IF(ISNA(VLOOKUP($B24,'LT06'!$B$12:$N$51,12,FALSE)),"",IF(VLOOKUP($B24,'LT06'!$B$12:$N$51,12,FALSE)="","",VLOOKUP($B24,'LT06'!$B$12:$N$51,12,FALSE)))))</f>
        <v/>
      </c>
      <c r="AI24" s="176" t="str">
        <f>IF(OR($AG$6="",$AG$7=""),"",IF($B24="","",IF(ISNA(VLOOKUP($B24,'LT06'!$B$12:$N$51,13,FALSE)),"",IF(VLOOKUP($B24,'LT06'!$B$12:$N$51,13,FALSE)="","",VLOOKUP($B24,'LT06'!$B$12:$N$51,13,FALSE)))))</f>
        <v/>
      </c>
      <c r="AJ24" s="70"/>
      <c r="AK24" s="71" t="str">
        <f t="shared" si="12"/>
        <v/>
      </c>
      <c r="AL24" s="69" t="str">
        <f>IF(OR($AL$6="",$AL$7=""),"",IF($B24="","",IF(ISNA(VLOOKUP($B24,'LT07'!$B$12:$N$51,11,FALSE)),"",IF(VLOOKUP($B24,'LT07'!$B$12:$N$51,11,FALSE)="","",VLOOKUP($B24,'LT07'!$B$12:$N$51,11,FALSE)))))</f>
        <v/>
      </c>
      <c r="AM24" s="176" t="str">
        <f>IF(OR($H$6="",$H$7=""),"",IF($B24="","",IF(ISNA(VLOOKUP($B24,'LT07'!$B$12:$N$51,12,FALSE)),"",IF(VLOOKUP($B24,'LT07'!$B$12:$N$51,12,FALSE)="","",VLOOKUP($B24,'LT07'!$B$12:$N$51,12,FALSE)))))</f>
        <v/>
      </c>
      <c r="AN24" s="176" t="str">
        <f>IF(OR($AL$6="",$AL$7=""),"",IF($B24="","",IF(ISNA(VLOOKUP($B24,'LT07'!$B$12:$N$51,13,FALSE)),"",IF(VLOOKUP($B24,'LT07'!$B$12:$N$51,13,FALSE)="","",VLOOKUP($B24,'LT07'!$B$12:$N$51,13,FALSE)))))</f>
        <v/>
      </c>
      <c r="AO24" s="70"/>
      <c r="AP24" s="71" t="str">
        <f t="shared" si="13"/>
        <v/>
      </c>
      <c r="AQ24" s="69" t="str">
        <f>IF(OR($AQ$6="",$AQ$7=""),"",IF($B24="","",IF(ISNA(VLOOKUP($B24,'LT08'!$B$12:$N$51,11,FALSE)),"",IF(VLOOKUP($B24,'LT08'!$B$12:$N$51,11,FALSE)="","",VLOOKUP($B24,'LT08'!$B$12:$N$51,11,FALSE)))))</f>
        <v/>
      </c>
      <c r="AR24" s="176" t="str">
        <f>IF(OR($H$6="",$H$7=""),"",IF($B24="","",IF(ISNA(VLOOKUP($B24,'LT08'!$B$12:$N$51,12,FALSE)),"",IF(VLOOKUP($B24,'LT08'!$B$12:$N$51,12,FALSE)="","",VLOOKUP($B24,'LT08'!$B$12:$N$51,12,FALSE)))))</f>
        <v/>
      </c>
      <c r="AS24" s="176" t="str">
        <f>IF(OR($AQ$6="",$AQ$7=""),"",IF($B24="","",IF(ISNA(VLOOKUP($B24,'LT08'!$B$12:$N$51,13,FALSE)),"",IF(VLOOKUP($B24,'LT08'!$B$12:$N$51,13,FALSE)="","",VLOOKUP($B24,'LT08'!$B$12:$N$51,13,FALSE)))))</f>
        <v/>
      </c>
      <c r="AT24" s="70"/>
      <c r="AU24" s="71" t="str">
        <f t="shared" si="14"/>
        <v/>
      </c>
      <c r="AV24" s="69" t="str">
        <f>IF(OR($AV$6="",$AV$7=""),"",IF($B24="","",IF(ISNA(VLOOKUP($B24,'LT09'!$B$12:$N$51,11,FALSE)),"",IF(VLOOKUP($B24,'LT09'!$B$12:$N$51,11,FALSE)="","",VLOOKUP($B24,'LT09'!$B$12:$N$51,11,FALSE)))))</f>
        <v/>
      </c>
      <c r="AW24" s="176" t="str">
        <f>IF(OR($H$6="",$H$7=""),"",IF($B24="","",IF(ISNA(VLOOKUP($B24,'LT09'!$B$12:$N$51,12,FALSE)),"",IF(VLOOKUP($B24,'LT09'!$B$12:$N$51,12,FALSE)="","",VLOOKUP($B24,'LT09'!$B$12:$N$51,12,FALSE)))))</f>
        <v/>
      </c>
      <c r="AX24" s="176" t="str">
        <f>IF(OR($AV$6="",$AV$7=""),"",IF($B24="","",IF(ISNA(VLOOKUP($B24,'LT09'!$B$12:$N$51,13,FALSE)),"",IF(VLOOKUP($B24,'LT09'!$B$12:$N$51,13,FALSE)="","",VLOOKUP($B24,'LT09'!$B$12:$N$51,13,FALSE)))))</f>
        <v/>
      </c>
      <c r="AY24" s="70"/>
      <c r="AZ24" s="71" t="str">
        <f t="shared" si="15"/>
        <v/>
      </c>
      <c r="BA24" s="68"/>
      <c r="BB24" s="205"/>
      <c r="BC24" s="176" t="str">
        <f>IF(OR($BF$6="",$BF$7=""),"",IF($B24="","",IF(ISNA(VLOOKUP($B24,'DO AN'!$B$12:$N$51,11,FALSE)),"",IF(VLOOKUP($B24,'DO AN'!$B$12:$N$51,11,FALSE)="","",VLOOKUP($B24,'DO AN'!$B$12:$N$51,11,FALSE)))))</f>
        <v/>
      </c>
      <c r="BD24" s="70"/>
      <c r="BE24" s="75"/>
      <c r="BF24" s="69">
        <f>IF(OR($BF$6="",$BF$7=""),"",IF($B24="","",IF(ISNA(VLOOKUP($B24,'TH01'!$B$12:$N$51,11,FALSE)),"",IF(VLOOKUP($B24,'TH01'!$B$12:$N$51,11,FALSE)="","",VLOOKUP($B24,'TH01'!$B$12:$N$51,11,FALSE)))))</f>
        <v>5</v>
      </c>
      <c r="BG24" s="176">
        <f>IF(OR($H$6="",$H$7=""),"",IF($B24="","",IF(ISNA(VLOOKUP($B24,'TH01'!$B$12:$N$51,12,FALSE)),"",IF(VLOOKUP($B24,'TH01'!$B$12:$N$51,12,FALSE)="","",VLOOKUP($B24,'TH01'!$B$12:$N$51,12,FALSE)))))</f>
        <v>7</v>
      </c>
      <c r="BH24" s="176">
        <f>IF(OR($BF$6="",$BF$7=""),"",IF($B24="","",IF(ISNA(VLOOKUP($B24,'TH01'!$B$12:$N$51,13,FALSE)),"",IF(VLOOKUP($B24,'TH01'!$B$12:$N$51,13,FALSE)="","",VLOOKUP($B24,'TH01'!$B$12:$N$51,13,FALSE)))))</f>
        <v>6.2</v>
      </c>
      <c r="BI24" s="70"/>
      <c r="BJ24" s="71" t="str">
        <f t="shared" si="16"/>
        <v/>
      </c>
      <c r="BK24" s="69">
        <f>IF(OR($BK$6="",$BK$7=""),"",IF($B24="","",IF(ISNA(VLOOKUP($B24,'TH02'!$B$12:$N$51,11,FALSE)),"",IF(VLOOKUP($B24,'TH02'!$B$12:$N$51,11,FALSE)="","",VLOOKUP($B24,'TH02'!$B$12:$N$51,11,FALSE)))))</f>
        <v>10</v>
      </c>
      <c r="BL24" s="176">
        <f>IF(OR($H$6="",$H$7=""),"",IF($B24="","",IF(ISNA(VLOOKUP($B24,'TH02'!$B$12:$N$51,12,FALSE)),"",IF(VLOOKUP($B24,'TH02'!$B$12:$N$51,12,FALSE)="","",VLOOKUP($B24,'TH02'!$B$12:$N$51,12,FALSE)))))</f>
        <v>6</v>
      </c>
      <c r="BM24" s="176">
        <f>IF(OR($BK$6="",$BK$7=""),"",IF($B24="","",IF(ISNA(VLOOKUP($B24,'TH02'!$B$12:$N$51,13,FALSE)),"",IF(VLOOKUP($B24,'TH02'!$B$12:$N$51,13,FALSE)="","",VLOOKUP($B24,'TH02'!$B$12:$N$51,13,FALSE)))))</f>
        <v>7.6</v>
      </c>
      <c r="BN24" s="70"/>
      <c r="BO24" s="71" t="str">
        <f t="shared" si="17"/>
        <v/>
      </c>
      <c r="BP24" s="69">
        <f>IF(OR($BP$6="",$BP$7=""),"",IF($B24="","",IF(ISNA(VLOOKUP($B24,'TH03'!$B$12:$N$51,11,FALSE)),"",IF(VLOOKUP($B24,'TH03'!$B$12:$N$51,11,FALSE)="","",VLOOKUP($B24,'TH03'!$B$12:$N$51,11,FALSE)))))</f>
        <v>6.9</v>
      </c>
      <c r="BQ24" s="176">
        <f>IF(OR($H$6="",$H$7=""),"",IF($B24="","",IF(ISNA(VLOOKUP($B24,'TH03'!$B$12:$N$51,12,FALSE)),"",IF(VLOOKUP($B24,'TH03'!$B$12:$N$51,12,FALSE)="","",VLOOKUP($B24,'TH03'!$B$12:$N$51,12,FALSE)))))</f>
        <v>9</v>
      </c>
      <c r="BR24" s="176">
        <f>IF(OR($BP$6="",$BP$7=""),"",IF($B24="","",IF(ISNA(VLOOKUP($B24,'TH03'!$B$12:$N$51,13,FALSE)),"",IF(VLOOKUP($B24,'TH03'!$B$12:$N$51,13,FALSE)="","",VLOOKUP($B24,'TH03'!$B$12:$N$51,13,FALSE)))))</f>
        <v>8.1999999999999993</v>
      </c>
      <c r="BS24" s="48"/>
      <c r="BT24" s="71" t="str">
        <f t="shared" si="18"/>
        <v/>
      </c>
      <c r="BU24" s="69" t="str">
        <f>IF(OR($BU$6="",$BU$7=""),"",IF($B24="","",IF(ISNA(VLOOKUP($B24,'TH04'!$B$12:$N$51,11,FALSE)),"",IF(VLOOKUP($B24,'TH04'!$B$12:$N$51,11,FALSE)="","",VLOOKUP($B24,'TH04'!$B$12:$N$51,11,FALSE)))))</f>
        <v/>
      </c>
      <c r="BV24" s="176" t="str">
        <f>IF(OR($H$6="",$H$7=""),"",IF($B24="","",IF(ISNA(VLOOKUP($B24,'TH04'!$B$12:$N$51,12,FALSE)),"",IF(VLOOKUP($B24,'TH04'!$B$12:$N$51,12,FALSE)="","",VLOOKUP($B24,'TH04'!$B$12:$N$51,12,FALSE)))))</f>
        <v/>
      </c>
      <c r="BW24" s="176" t="str">
        <f>IF(OR($BU$6="",$BU$7=""),"",IF($B24="","",IF(ISNA(VLOOKUP($B24,'TH04'!$B$12:$N$51,13,FALSE)),"",IF(VLOOKUP($B24,'TH04'!$B$12:$N$51,13,FALSE)="","",VLOOKUP($B24,'TH04'!$B$12:$N$51,13,FALSE)))))</f>
        <v/>
      </c>
      <c r="BX24" s="70"/>
      <c r="BY24" s="71" t="str">
        <f t="shared" si="19"/>
        <v/>
      </c>
      <c r="BZ24" s="69" t="str">
        <f>IF(OR($BZ$6="",$BZ$7=""),"",IF($B24="","",IF(ISNA(VLOOKUP($B24,'TH05'!$B$12:$N$51,11,FALSE)),"",IF(VLOOKUP($B24,'TH05'!$B$12:$N$51,11,FALSE)="","",VLOOKUP($B24,'TH05'!$B$12:$N$51,11,FALSE)))))</f>
        <v/>
      </c>
      <c r="CA24" s="176" t="str">
        <f>IF(OR($H$6="",$H$7=""),"",IF($B24="","",IF(ISNA(VLOOKUP($B24,'TH05'!$B$12:$N$51,12,FALSE)),"",IF(VLOOKUP($B24,'TH05'!$B$12:$N$51,12,FALSE)="","",VLOOKUP($B24,'TH05'!$B$12:$N$51,12,FALSE)))))</f>
        <v/>
      </c>
      <c r="CB24" s="176" t="str">
        <f>IF(OR($BZ$6="",$BZ$7=""),"",IF($B24="","",IF(ISNA(VLOOKUP($B24,'TH05'!$B$12:$N$51,13,FALSE)),"",IF(VLOOKUP($B24,'TH05'!$B$12:$N$51,13,FALSE)="","",VLOOKUP($B24,'TH05'!$B$12:$N$51,13,FALSE)))))</f>
        <v/>
      </c>
      <c r="CC24" s="70"/>
      <c r="CD24" s="71" t="str">
        <f t="shared" si="20"/>
        <v/>
      </c>
      <c r="CE24" s="69" t="str">
        <f>IF(OR($CE$6="",$CE$7=""),"",IF($B24="","",IF(ISNA(VLOOKUP($B24,'TH06'!$B$12:$N$51,11,FALSE)),"",IF(VLOOKUP($B24,'TH06'!$B$12:$N$51,11,FALSE)="","",VLOOKUP($B24,'TH06'!$B$12:$N$51,11,FALSE)))))</f>
        <v/>
      </c>
      <c r="CF24" s="176" t="str">
        <f>IF(OR($H$6="",$H$7=""),"",IF($B24="","",IF(ISNA(VLOOKUP($B24,'TH06'!$B$12:$N$51,12,FALSE)),"",IF(VLOOKUP($B24,'TH06'!$B$12:$N$51,12,FALSE)="","",VLOOKUP($B24,'TH06'!$B$12:$N$51,12,FALSE)))))</f>
        <v/>
      </c>
      <c r="CG24" s="176" t="str">
        <f>IF(OR($CE$6="",$CE$7=""),"",IF($B24="","",IF(ISNA(VLOOKUP($B24,'TH06'!$B$12:$N$51,13,FALSE)),"",IF(VLOOKUP($B24,'TH06'!$B$12:$N$51,13,FALSE)="","",VLOOKUP($B24,'TH06'!$B$12:$N$51,13,FALSE)))))</f>
        <v/>
      </c>
      <c r="CH24" s="70"/>
      <c r="CI24" s="71" t="str">
        <f t="shared" si="21"/>
        <v/>
      </c>
      <c r="CJ24" s="200">
        <f t="shared" si="22"/>
        <v>6.9</v>
      </c>
      <c r="CK24" s="201" t="str">
        <f t="shared" si="23"/>
        <v/>
      </c>
      <c r="CL24" s="82"/>
      <c r="CM24" s="79" t="str">
        <f t="shared" si="0"/>
        <v>TBKhá</v>
      </c>
      <c r="CN24" s="79" t="str">
        <f t="shared" si="1"/>
        <v/>
      </c>
      <c r="CO24" s="79" t="str">
        <f t="shared" si="2"/>
        <v/>
      </c>
      <c r="CP24" s="49"/>
      <c r="CQ24" s="177">
        <f t="shared" si="3"/>
        <v>0</v>
      </c>
      <c r="CR24" s="178">
        <f t="shared" si="24"/>
        <v>7</v>
      </c>
      <c r="CS24" s="17">
        <f t="shared" si="25"/>
        <v>7</v>
      </c>
      <c r="CT24" s="17">
        <f t="shared" si="26"/>
        <v>6</v>
      </c>
      <c r="CU24" s="17">
        <f t="shared" si="27"/>
        <v>7.5</v>
      </c>
      <c r="CV24" s="17">
        <f t="shared" si="28"/>
        <v>8</v>
      </c>
      <c r="CW24" s="17" t="str">
        <f t="shared" si="29"/>
        <v/>
      </c>
      <c r="CX24" s="17" t="str">
        <f t="shared" si="30"/>
        <v/>
      </c>
      <c r="CY24" s="17" t="str">
        <f t="shared" si="31"/>
        <v/>
      </c>
      <c r="CZ24" s="17" t="str">
        <f t="shared" si="32"/>
        <v/>
      </c>
      <c r="DA24" s="17" t="str">
        <f t="shared" si="33"/>
        <v/>
      </c>
      <c r="DB24" s="17">
        <f t="shared" si="34"/>
        <v>7</v>
      </c>
      <c r="DC24" s="17">
        <f t="shared" si="35"/>
        <v>6</v>
      </c>
      <c r="DD24" s="17">
        <f t="shared" si="36"/>
        <v>9</v>
      </c>
      <c r="DE24" s="17" t="str">
        <f t="shared" si="37"/>
        <v/>
      </c>
      <c r="DF24" s="17" t="str">
        <f t="shared" si="38"/>
        <v/>
      </c>
      <c r="DG24" s="179" t="str">
        <f t="shared" si="39"/>
        <v/>
      </c>
      <c r="DH24" s="192">
        <f t="shared" si="4"/>
        <v>0</v>
      </c>
      <c r="DI24" s="178">
        <f t="shared" si="40"/>
        <v>6.6</v>
      </c>
      <c r="DJ24" s="17">
        <f t="shared" si="41"/>
        <v>7.3</v>
      </c>
      <c r="DK24" s="17">
        <f t="shared" si="42"/>
        <v>6.1</v>
      </c>
      <c r="DL24" s="17">
        <f t="shared" si="43"/>
        <v>6.3</v>
      </c>
      <c r="DM24" s="17">
        <f t="shared" si="44"/>
        <v>7.6</v>
      </c>
      <c r="DN24" s="17" t="str">
        <f t="shared" si="45"/>
        <v/>
      </c>
      <c r="DO24" s="17" t="str">
        <f t="shared" si="46"/>
        <v/>
      </c>
      <c r="DP24" s="17" t="str">
        <f t="shared" si="47"/>
        <v/>
      </c>
      <c r="DQ24" s="17" t="str">
        <f t="shared" si="48"/>
        <v/>
      </c>
      <c r="DR24" s="17" t="str">
        <f t="shared" si="49"/>
        <v/>
      </c>
      <c r="DS24" s="17">
        <f t="shared" si="50"/>
        <v>6.2</v>
      </c>
      <c r="DT24" s="17">
        <f t="shared" si="51"/>
        <v>7.6</v>
      </c>
      <c r="DU24" s="17">
        <f t="shared" si="52"/>
        <v>8.1999999999999993</v>
      </c>
      <c r="DV24" s="17" t="str">
        <f t="shared" si="53"/>
        <v/>
      </c>
      <c r="DW24" s="17" t="str">
        <f t="shared" si="54"/>
        <v/>
      </c>
      <c r="DX24" s="17" t="str">
        <f t="shared" si="55"/>
        <v/>
      </c>
      <c r="DY24" s="204">
        <f t="shared" si="5"/>
        <v>6.9</v>
      </c>
      <c r="DZ24" s="86" t="str">
        <f t="shared" si="56"/>
        <v/>
      </c>
      <c r="EA24" s="17" t="str">
        <f t="shared" si="57"/>
        <v/>
      </c>
      <c r="EB24" s="17" t="str">
        <f t="shared" si="58"/>
        <v/>
      </c>
      <c r="EC24" s="17" t="str">
        <f t="shared" si="59"/>
        <v/>
      </c>
      <c r="ED24" s="17" t="str">
        <f t="shared" si="60"/>
        <v/>
      </c>
      <c r="EE24" s="17" t="str">
        <f t="shared" si="61"/>
        <v/>
      </c>
      <c r="EF24" s="17" t="str">
        <f t="shared" si="62"/>
        <v/>
      </c>
      <c r="EG24" s="17" t="str">
        <f t="shared" si="63"/>
        <v/>
      </c>
      <c r="EH24" s="17" t="str">
        <f t="shared" si="64"/>
        <v/>
      </c>
      <c r="EI24" s="17" t="str">
        <f t="shared" si="65"/>
        <v/>
      </c>
      <c r="EJ24" s="17" t="str">
        <f t="shared" si="66"/>
        <v/>
      </c>
      <c r="EK24" s="17" t="str">
        <f t="shared" si="67"/>
        <v/>
      </c>
      <c r="EL24" s="17" t="str">
        <f t="shared" si="68"/>
        <v/>
      </c>
      <c r="EM24" s="17" t="str">
        <f t="shared" si="69"/>
        <v/>
      </c>
      <c r="EN24" s="17" t="str">
        <f t="shared" si="70"/>
        <v/>
      </c>
      <c r="EO24" s="227" t="str">
        <f t="shared" si="71"/>
        <v/>
      </c>
      <c r="EP24" s="178">
        <f t="shared" si="72"/>
        <v>6.6</v>
      </c>
      <c r="EQ24" s="17">
        <f t="shared" si="73"/>
        <v>7.3</v>
      </c>
      <c r="ER24" s="17">
        <f t="shared" si="74"/>
        <v>6.1</v>
      </c>
      <c r="ES24" s="17">
        <f t="shared" si="75"/>
        <v>6.3</v>
      </c>
      <c r="ET24" s="17">
        <f t="shared" si="76"/>
        <v>7.6</v>
      </c>
      <c r="EU24" s="17" t="str">
        <f t="shared" si="77"/>
        <v/>
      </c>
      <c r="EV24" s="17" t="str">
        <f t="shared" si="78"/>
        <v/>
      </c>
      <c r="EW24" s="17" t="str">
        <f t="shared" si="79"/>
        <v/>
      </c>
      <c r="EX24" s="17" t="str">
        <f t="shared" si="80"/>
        <v/>
      </c>
      <c r="EY24" s="17" t="str">
        <f t="shared" si="81"/>
        <v/>
      </c>
      <c r="EZ24" s="17">
        <f t="shared" si="82"/>
        <v>6.2</v>
      </c>
      <c r="FA24" s="17">
        <f t="shared" si="83"/>
        <v>7.6</v>
      </c>
      <c r="FB24" s="17">
        <f t="shared" si="84"/>
        <v>8.1999999999999993</v>
      </c>
      <c r="FC24" s="17" t="str">
        <f t="shared" si="85"/>
        <v/>
      </c>
      <c r="FD24" s="17" t="str">
        <f t="shared" si="86"/>
        <v/>
      </c>
      <c r="FE24" s="17" t="str">
        <f t="shared" si="87"/>
        <v/>
      </c>
      <c r="FF24" s="204" t="str">
        <f t="shared" si="6"/>
        <v/>
      </c>
    </row>
    <row r="25" spans="1:162" ht="15.75">
      <c r="A25" s="63">
        <f>IF(B25="","",IF(SUBTOTAL(3,$B$12:B25)=SUBTOTAL(3,$B$12:B24),"",SUBTOTAL(3,$B$12:B25)))</f>
        <v>14</v>
      </c>
      <c r="B25" s="283" t="s">
        <v>232</v>
      </c>
      <c r="C25" s="66" t="str">
        <f>IF($B25="","",IF(ISNA(VLOOKUP($B25,'DS LOP HKI'!$B$2:$D$1060,2,FALSE))=TRUE,"",VLOOKUP($B25,'DS LOP HKI'!$B$2:$D$1060,2,FALSE)))</f>
        <v>Trần Trung</v>
      </c>
      <c r="D25" s="67" t="str">
        <f>IF($B25="","",IF(ISNA(VLOOKUP($B25,'DS LOP HKI'!$B$2:$D$1060,3,FALSE))=TRUE,"",VLOOKUP($B25,'DS LOP HKI'!$B$2:$D$1060,3,FALSE)))</f>
        <v>Lâm</v>
      </c>
      <c r="E25" s="283" t="s">
        <v>38</v>
      </c>
      <c r="F25" s="47"/>
      <c r="G25" s="76"/>
      <c r="H25" s="69">
        <f>IF(OR($H$6="",$H$7=""),"",IF($B25="","",IF(ISNA(VLOOKUP($B25,'LT01'!$B$12:$N$51,11,FALSE)),"",IF(VLOOKUP($B25,'LT01'!$B$12:$N$51,11,FALSE)="","",VLOOKUP($B25,'LT01'!$B$12:$N$51,11,FALSE)))))</f>
        <v>5.8</v>
      </c>
      <c r="I25" s="176">
        <f>IF(OR($H$6="",$H$7=""),"",IF($B25="","",IF(ISNA(VLOOKUP($B25,'LT01'!$B$12:$N$51,12,FALSE)),"",IF(VLOOKUP($B25,'LT01'!$B$12:$N$51,12,FALSE)="","",VLOOKUP($B25,'LT01'!$B$12:$N$51,12,FALSE)))))</f>
        <v>6.8</v>
      </c>
      <c r="J25" s="176">
        <f>IF(OR($H$6="",$H$7=""),"",IF($B25="","",IF(ISNA(VLOOKUP($B25,'LT01'!$B$12:$N$51,13,FALSE)),"",IF(VLOOKUP($B25,'LT01'!$B$12:$N$51,13,FALSE)="","",VLOOKUP($B25,'LT01'!$B$12:$N$51,13,FALSE)))))</f>
        <v>6.4</v>
      </c>
      <c r="K25" s="70"/>
      <c r="L25" s="71" t="str">
        <f t="shared" si="7"/>
        <v/>
      </c>
      <c r="M25" s="69">
        <f>IF(OR($M$6="",$M$7=""),"",IF($B25="","",IF(ISNA(VLOOKUP($B25,'LT02'!$B$12:$N$51,11,FALSE)),"",IF(VLOOKUP($B25,'LT02'!$B$12:$N$51,11,FALSE)="","",VLOOKUP($B25,'LT02'!$B$12:$N$51,11,FALSE)))))</f>
        <v>4.3</v>
      </c>
      <c r="N25" s="176">
        <f>IF(OR($H$6="",$H$7=""),"",IF($B25="","",IF(ISNA(VLOOKUP($B25,'LT02'!$B$12:$N$51,12,FALSE)),"",IF(VLOOKUP($B25,'LT02'!$B$12:$N$51,12,FALSE)="","",VLOOKUP($B25,'LT02'!$B$12:$N$51,12,FALSE)))))</f>
        <v>4</v>
      </c>
      <c r="O25" s="176">
        <f>IF(OR($M$6="",$M$7=""),"",IF($B25="","",IF(ISNA(VLOOKUP($B25,'LT02'!$B$12:$N$51,13,FALSE)),"",IF(VLOOKUP($B25,'LT02'!$B$12:$N$51,13,FALSE)="","",VLOOKUP($B25,'LT02'!$B$12:$N$51,13,FALSE)))))</f>
        <v>4.0999999999999996</v>
      </c>
      <c r="P25" s="70"/>
      <c r="Q25" s="71" t="str">
        <f t="shared" si="8"/>
        <v/>
      </c>
      <c r="R25" s="69">
        <f>IF(OR($R$6="",$R$7=""),"",IF($B25="","",IF(ISNA(VLOOKUP($B25,'LT03'!$B$12:$N$51,11,FALSE)),"",IF(VLOOKUP($B25,'LT03'!$B$12:$N$51,11,FALSE)="","",VLOOKUP($B25,'LT03'!$B$12:$N$51,11,FALSE)))))</f>
        <v>6.1</v>
      </c>
      <c r="S25" s="176">
        <f>IF(OR($H$6="",$H$7=""),"",IF($B25="","",IF(ISNA(VLOOKUP($B25,'LT03'!$B$12:$N$51,12,FALSE)),"",IF(VLOOKUP($B25,'LT03'!$B$12:$N$51,12,FALSE)="","",VLOOKUP($B25,'LT03'!$B$12:$N$51,12,FALSE)))))</f>
        <v>6.4</v>
      </c>
      <c r="T25" s="176">
        <f>IF(OR($R$6="",$R$7=""),"",IF($B25="","",IF(ISNA(VLOOKUP($B25,'LT03'!$B$12:$N$51,13,FALSE)),"",IF(VLOOKUP($B25,'LT03'!$B$12:$N$51,13,FALSE)="","",VLOOKUP($B25,'LT03'!$B$12:$N$51,13,FALSE)))))</f>
        <v>6.3</v>
      </c>
      <c r="U25" s="70"/>
      <c r="V25" s="71" t="str">
        <f t="shared" si="9"/>
        <v/>
      </c>
      <c r="W25" s="69">
        <f>IF(OR($W$6="",$W$7=""),"",IF($B25="","",IF(ISNA(VLOOKUP($B25,'LT04'!$B$12:$N$51,11,FALSE)),"",IF(VLOOKUP($B25,'LT04'!$B$12:$N$51,11,FALSE)="","",VLOOKUP($B25,'LT04'!$B$12:$N$51,11,FALSE)))))</f>
        <v>5.8</v>
      </c>
      <c r="X25" s="176">
        <f>IF(OR($H$6="",$H$7=""),"",IF($B25="","",IF(ISNA(VLOOKUP($B25,'LT04'!$B$12:$N$51,12,FALSE)),"",IF(VLOOKUP($B25,'LT04'!$B$12:$N$51,12,FALSE)="","",VLOOKUP($B25,'LT04'!$B$12:$N$51,12,FALSE)))))</f>
        <v>3</v>
      </c>
      <c r="Y25" s="176">
        <f>IF(OR($W$6="",$W$7=""),"",IF($B25="","",IF(ISNA(VLOOKUP($B25,'LT04'!$B$12:$N$51,13,FALSE)),"",IF(VLOOKUP($B25,'LT04'!$B$12:$N$51,13,FALSE)="","",VLOOKUP($B25,'LT04'!$B$12:$N$51,13,FALSE)))))</f>
        <v>4.0999999999999996</v>
      </c>
      <c r="Z25" s="70"/>
      <c r="AA25" s="71" t="str">
        <f t="shared" si="10"/>
        <v/>
      </c>
      <c r="AB25" s="69">
        <f>IF(OR($AB$6="",$AB$7=""),"",IF($B25="","",IF(ISNA(VLOOKUP($B25,'LT05'!$B$12:$N$51,11,FALSE)),"",IF(VLOOKUP($B25,'LT05'!$B$12:$N$51,11,FALSE)="","",VLOOKUP($B25,'LT05'!$B$12:$N$51,11,FALSE)))))</f>
        <v>4.3</v>
      </c>
      <c r="AC25" s="176">
        <f>IF(OR($H$6="",$H$7=""),"",IF($B25="","",IF(ISNA(VLOOKUP($B25,'LT05'!$B$12:$N$51,12,FALSE)),"",IF(VLOOKUP($B25,'LT05'!$B$12:$N$51,12,FALSE)="","",VLOOKUP($B25,'LT05'!$B$12:$N$51,12,FALSE)))))</f>
        <v>8</v>
      </c>
      <c r="AD25" s="176">
        <f>IF(OR($AB$6="",$AB$7=""),"",IF($B25="","",IF(ISNA(VLOOKUP($B25,'LT05'!$B$12:$N$51,13,FALSE)),"",IF(VLOOKUP($B25,'LT05'!$B$12:$N$51,13,FALSE)="","",VLOOKUP($B25,'LT05'!$B$12:$N$51,13,FALSE)))))</f>
        <v>6.5</v>
      </c>
      <c r="AE25" s="70"/>
      <c r="AF25" s="71" t="str">
        <f t="shared" si="11"/>
        <v/>
      </c>
      <c r="AG25" s="69" t="str">
        <f>IF(OR($AG$6="",$AG$7=""),"",IF($B25="","",IF(ISNA(VLOOKUP($B25,'LT06'!$B$12:$N$51,11,FALSE)),"",IF(VLOOKUP($B25,'LT06'!$B$12:$N$51,11,FALSE)="","",VLOOKUP($B25,'LT06'!$B$12:$N$51,11,FALSE)))))</f>
        <v/>
      </c>
      <c r="AH25" s="176" t="str">
        <f>IF(OR($H$6="",$H$7=""),"",IF($B25="","",IF(ISNA(VLOOKUP($B25,'LT06'!$B$12:$N$51,12,FALSE)),"",IF(VLOOKUP($B25,'LT06'!$B$12:$N$51,12,FALSE)="","",VLOOKUP($B25,'LT06'!$B$12:$N$51,12,FALSE)))))</f>
        <v/>
      </c>
      <c r="AI25" s="176" t="str">
        <f>IF(OR($AG$6="",$AG$7=""),"",IF($B25="","",IF(ISNA(VLOOKUP($B25,'LT06'!$B$12:$N$51,13,FALSE)),"",IF(VLOOKUP($B25,'LT06'!$B$12:$N$51,13,FALSE)="","",VLOOKUP($B25,'LT06'!$B$12:$N$51,13,FALSE)))))</f>
        <v/>
      </c>
      <c r="AJ25" s="70"/>
      <c r="AK25" s="71" t="str">
        <f t="shared" si="12"/>
        <v/>
      </c>
      <c r="AL25" s="69" t="str">
        <f>IF(OR($AL$6="",$AL$7=""),"",IF($B25="","",IF(ISNA(VLOOKUP($B25,'LT07'!$B$12:$N$51,11,FALSE)),"",IF(VLOOKUP($B25,'LT07'!$B$12:$N$51,11,FALSE)="","",VLOOKUP($B25,'LT07'!$B$12:$N$51,11,FALSE)))))</f>
        <v/>
      </c>
      <c r="AM25" s="176" t="str">
        <f>IF(OR($H$6="",$H$7=""),"",IF($B25="","",IF(ISNA(VLOOKUP($B25,'LT07'!$B$12:$N$51,12,FALSE)),"",IF(VLOOKUP($B25,'LT07'!$B$12:$N$51,12,FALSE)="","",VLOOKUP($B25,'LT07'!$B$12:$N$51,12,FALSE)))))</f>
        <v/>
      </c>
      <c r="AN25" s="176" t="str">
        <f>IF(OR($AL$6="",$AL$7=""),"",IF($B25="","",IF(ISNA(VLOOKUP($B25,'LT07'!$B$12:$N$51,13,FALSE)),"",IF(VLOOKUP($B25,'LT07'!$B$12:$N$51,13,FALSE)="","",VLOOKUP($B25,'LT07'!$B$12:$N$51,13,FALSE)))))</f>
        <v/>
      </c>
      <c r="AO25" s="70"/>
      <c r="AP25" s="71" t="str">
        <f t="shared" si="13"/>
        <v/>
      </c>
      <c r="AQ25" s="69" t="str">
        <f>IF(OR($AQ$6="",$AQ$7=""),"",IF($B25="","",IF(ISNA(VLOOKUP($B25,'LT08'!$B$12:$N$51,11,FALSE)),"",IF(VLOOKUP($B25,'LT08'!$B$12:$N$51,11,FALSE)="","",VLOOKUP($B25,'LT08'!$B$12:$N$51,11,FALSE)))))</f>
        <v/>
      </c>
      <c r="AR25" s="176" t="str">
        <f>IF(OR($H$6="",$H$7=""),"",IF($B25="","",IF(ISNA(VLOOKUP($B25,'LT08'!$B$12:$N$51,12,FALSE)),"",IF(VLOOKUP($B25,'LT08'!$B$12:$N$51,12,FALSE)="","",VLOOKUP($B25,'LT08'!$B$12:$N$51,12,FALSE)))))</f>
        <v/>
      </c>
      <c r="AS25" s="176" t="str">
        <f>IF(OR($AQ$6="",$AQ$7=""),"",IF($B25="","",IF(ISNA(VLOOKUP($B25,'LT08'!$B$12:$N$51,13,FALSE)),"",IF(VLOOKUP($B25,'LT08'!$B$12:$N$51,13,FALSE)="","",VLOOKUP($B25,'LT08'!$B$12:$N$51,13,FALSE)))))</f>
        <v/>
      </c>
      <c r="AT25" s="70"/>
      <c r="AU25" s="71" t="str">
        <f t="shared" si="14"/>
        <v/>
      </c>
      <c r="AV25" s="69" t="str">
        <f>IF(OR($AV$6="",$AV$7=""),"",IF($B25="","",IF(ISNA(VLOOKUP($B25,'LT09'!$B$12:$N$51,11,FALSE)),"",IF(VLOOKUP($B25,'LT09'!$B$12:$N$51,11,FALSE)="","",VLOOKUP($B25,'LT09'!$B$12:$N$51,11,FALSE)))))</f>
        <v/>
      </c>
      <c r="AW25" s="176" t="str">
        <f>IF(OR($H$6="",$H$7=""),"",IF($B25="","",IF(ISNA(VLOOKUP($B25,'LT09'!$B$12:$N$51,12,FALSE)),"",IF(VLOOKUP($B25,'LT09'!$B$12:$N$51,12,FALSE)="","",VLOOKUP($B25,'LT09'!$B$12:$N$51,12,FALSE)))))</f>
        <v/>
      </c>
      <c r="AX25" s="176" t="str">
        <f>IF(OR($AV$6="",$AV$7=""),"",IF($B25="","",IF(ISNA(VLOOKUP($B25,'LT09'!$B$12:$N$51,13,FALSE)),"",IF(VLOOKUP($B25,'LT09'!$B$12:$N$51,13,FALSE)="","",VLOOKUP($B25,'LT09'!$B$12:$N$51,13,FALSE)))))</f>
        <v/>
      </c>
      <c r="AY25" s="70"/>
      <c r="AZ25" s="71" t="str">
        <f t="shared" si="15"/>
        <v/>
      </c>
      <c r="BA25" s="68"/>
      <c r="BB25" s="205"/>
      <c r="BC25" s="176" t="str">
        <f>IF(OR($BF$6="",$BF$7=""),"",IF($B25="","",IF(ISNA(VLOOKUP($B25,'DO AN'!$B$12:$N$51,11,FALSE)),"",IF(VLOOKUP($B25,'DO AN'!$B$12:$N$51,11,FALSE)="","",VLOOKUP($B25,'DO AN'!$B$12:$N$51,11,FALSE)))))</f>
        <v/>
      </c>
      <c r="BD25" s="70"/>
      <c r="BE25" s="75"/>
      <c r="BF25" s="69">
        <f>IF(OR($BF$6="",$BF$7=""),"",IF($B25="","",IF(ISNA(VLOOKUP($B25,'TH01'!$B$12:$N$51,11,FALSE)),"",IF(VLOOKUP($B25,'TH01'!$B$12:$N$51,11,FALSE)="","",VLOOKUP($B25,'TH01'!$B$12:$N$51,11,FALSE)))))</f>
        <v>5</v>
      </c>
      <c r="BG25" s="176">
        <f>IF(OR($H$6="",$H$7=""),"",IF($B25="","",IF(ISNA(VLOOKUP($B25,'TH01'!$B$12:$N$51,12,FALSE)),"",IF(VLOOKUP($B25,'TH01'!$B$12:$N$51,12,FALSE)="","",VLOOKUP($B25,'TH01'!$B$12:$N$51,12,FALSE)))))</f>
        <v>5</v>
      </c>
      <c r="BH25" s="176">
        <f>IF(OR($BF$6="",$BF$7=""),"",IF($B25="","",IF(ISNA(VLOOKUP($B25,'TH01'!$B$12:$N$51,13,FALSE)),"",IF(VLOOKUP($B25,'TH01'!$B$12:$N$51,13,FALSE)="","",VLOOKUP($B25,'TH01'!$B$12:$N$51,13,FALSE)))))</f>
        <v>5</v>
      </c>
      <c r="BI25" s="70"/>
      <c r="BJ25" s="71" t="str">
        <f t="shared" si="16"/>
        <v/>
      </c>
      <c r="BK25" s="69">
        <f>IF(OR($BK$6="",$BK$7=""),"",IF($B25="","",IF(ISNA(VLOOKUP($B25,'TH02'!$B$12:$N$51,11,FALSE)),"",IF(VLOOKUP($B25,'TH02'!$B$12:$N$51,11,FALSE)="","",VLOOKUP($B25,'TH02'!$B$12:$N$51,11,FALSE)))))</f>
        <v>5</v>
      </c>
      <c r="BL25" s="176">
        <f>IF(OR($H$6="",$H$7=""),"",IF($B25="","",IF(ISNA(VLOOKUP($B25,'TH02'!$B$12:$N$51,12,FALSE)),"",IF(VLOOKUP($B25,'TH02'!$B$12:$N$51,12,FALSE)="","",VLOOKUP($B25,'TH02'!$B$12:$N$51,12,FALSE)))))</f>
        <v>5</v>
      </c>
      <c r="BM25" s="176">
        <f>IF(OR($BK$6="",$BK$7=""),"",IF($B25="","",IF(ISNA(VLOOKUP($B25,'TH02'!$B$12:$N$51,13,FALSE)),"",IF(VLOOKUP($B25,'TH02'!$B$12:$N$51,13,FALSE)="","",VLOOKUP($B25,'TH02'!$B$12:$N$51,13,FALSE)))))</f>
        <v>5</v>
      </c>
      <c r="BN25" s="70"/>
      <c r="BO25" s="71" t="str">
        <f t="shared" si="17"/>
        <v/>
      </c>
      <c r="BP25" s="69">
        <f>IF(OR($BP$6="",$BP$7=""),"",IF($B25="","",IF(ISNA(VLOOKUP($B25,'TH03'!$B$12:$N$51,11,FALSE)),"",IF(VLOOKUP($B25,'TH03'!$B$12:$N$51,11,FALSE)="","",VLOOKUP($B25,'TH03'!$B$12:$N$51,11,FALSE)))))</f>
        <v>5.0999999999999996</v>
      </c>
      <c r="BQ25" s="176">
        <f>IF(OR($H$6="",$H$7=""),"",IF($B25="","",IF(ISNA(VLOOKUP($B25,'TH03'!$B$12:$N$51,12,FALSE)),"",IF(VLOOKUP($B25,'TH03'!$B$12:$N$51,12,FALSE)="","",VLOOKUP($B25,'TH03'!$B$12:$N$51,12,FALSE)))))</f>
        <v>8</v>
      </c>
      <c r="BR25" s="176">
        <f>IF(OR($BP$6="",$BP$7=""),"",IF($B25="","",IF(ISNA(VLOOKUP($B25,'TH03'!$B$12:$N$51,13,FALSE)),"",IF(VLOOKUP($B25,'TH03'!$B$12:$N$51,13,FALSE)="","",VLOOKUP($B25,'TH03'!$B$12:$N$51,13,FALSE)))))</f>
        <v>6.8</v>
      </c>
      <c r="BS25" s="48"/>
      <c r="BT25" s="71" t="str">
        <f t="shared" si="18"/>
        <v/>
      </c>
      <c r="BU25" s="69" t="str">
        <f>IF(OR($BU$6="",$BU$7=""),"",IF($B25="","",IF(ISNA(VLOOKUP($B25,'TH04'!$B$12:$N$51,11,FALSE)),"",IF(VLOOKUP($B25,'TH04'!$B$12:$N$51,11,FALSE)="","",VLOOKUP($B25,'TH04'!$B$12:$N$51,11,FALSE)))))</f>
        <v/>
      </c>
      <c r="BV25" s="176" t="str">
        <f>IF(OR($H$6="",$H$7=""),"",IF($B25="","",IF(ISNA(VLOOKUP($B25,'TH04'!$B$12:$N$51,12,FALSE)),"",IF(VLOOKUP($B25,'TH04'!$B$12:$N$51,12,FALSE)="","",VLOOKUP($B25,'TH04'!$B$12:$N$51,12,FALSE)))))</f>
        <v/>
      </c>
      <c r="BW25" s="176" t="str">
        <f>IF(OR($BU$6="",$BU$7=""),"",IF($B25="","",IF(ISNA(VLOOKUP($B25,'TH04'!$B$12:$N$51,13,FALSE)),"",IF(VLOOKUP($B25,'TH04'!$B$12:$N$51,13,FALSE)="","",VLOOKUP($B25,'TH04'!$B$12:$N$51,13,FALSE)))))</f>
        <v/>
      </c>
      <c r="BX25" s="70"/>
      <c r="BY25" s="71" t="str">
        <f t="shared" si="19"/>
        <v/>
      </c>
      <c r="BZ25" s="69" t="str">
        <f>IF(OR($BZ$6="",$BZ$7=""),"",IF($B25="","",IF(ISNA(VLOOKUP($B25,'TH05'!$B$12:$N$51,11,FALSE)),"",IF(VLOOKUP($B25,'TH05'!$B$12:$N$51,11,FALSE)="","",VLOOKUP($B25,'TH05'!$B$12:$N$51,11,FALSE)))))</f>
        <v/>
      </c>
      <c r="CA25" s="176" t="str">
        <f>IF(OR($H$6="",$H$7=""),"",IF($B25="","",IF(ISNA(VLOOKUP($B25,'TH05'!$B$12:$N$51,12,FALSE)),"",IF(VLOOKUP($B25,'TH05'!$B$12:$N$51,12,FALSE)="","",VLOOKUP($B25,'TH05'!$B$12:$N$51,12,FALSE)))))</f>
        <v/>
      </c>
      <c r="CB25" s="176" t="str">
        <f>IF(OR($BZ$6="",$BZ$7=""),"",IF($B25="","",IF(ISNA(VLOOKUP($B25,'TH05'!$B$12:$N$51,13,FALSE)),"",IF(VLOOKUP($B25,'TH05'!$B$12:$N$51,13,FALSE)="","",VLOOKUP($B25,'TH05'!$B$12:$N$51,13,FALSE)))))</f>
        <v/>
      </c>
      <c r="CC25" s="70"/>
      <c r="CD25" s="71" t="str">
        <f t="shared" si="20"/>
        <v/>
      </c>
      <c r="CE25" s="69" t="str">
        <f>IF(OR($CE$6="",$CE$7=""),"",IF($B25="","",IF(ISNA(VLOOKUP($B25,'TH06'!$B$12:$N$51,11,FALSE)),"",IF(VLOOKUP($B25,'TH06'!$B$12:$N$51,11,FALSE)="","",VLOOKUP($B25,'TH06'!$B$12:$N$51,11,FALSE)))))</f>
        <v/>
      </c>
      <c r="CF25" s="176" t="str">
        <f>IF(OR($H$6="",$H$7=""),"",IF($B25="","",IF(ISNA(VLOOKUP($B25,'TH06'!$B$12:$N$51,12,FALSE)),"",IF(VLOOKUP($B25,'TH06'!$B$12:$N$51,12,FALSE)="","",VLOOKUP($B25,'TH06'!$B$12:$N$51,12,FALSE)))))</f>
        <v/>
      </c>
      <c r="CG25" s="176" t="str">
        <f>IF(OR($CE$6="",$CE$7=""),"",IF($B25="","",IF(ISNA(VLOOKUP($B25,'TH06'!$B$12:$N$51,13,FALSE)),"",IF(VLOOKUP($B25,'TH06'!$B$12:$N$51,13,FALSE)="","",VLOOKUP($B25,'TH06'!$B$12:$N$51,13,FALSE)))))</f>
        <v/>
      </c>
      <c r="CH25" s="70"/>
      <c r="CI25" s="71" t="str">
        <f t="shared" si="21"/>
        <v/>
      </c>
      <c r="CJ25" s="200">
        <f t="shared" si="22"/>
        <v>5.5</v>
      </c>
      <c r="CK25" s="201" t="str">
        <f t="shared" si="23"/>
        <v/>
      </c>
      <c r="CL25" s="82"/>
      <c r="CM25" s="79" t="str">
        <f t="shared" si="0"/>
        <v>TB</v>
      </c>
      <c r="CN25" s="79" t="str">
        <f t="shared" si="1"/>
        <v/>
      </c>
      <c r="CO25" s="79" t="str">
        <f t="shared" si="2"/>
        <v/>
      </c>
      <c r="CP25" s="49"/>
      <c r="CQ25" s="177">
        <f t="shared" si="3"/>
        <v>2</v>
      </c>
      <c r="CR25" s="178">
        <f t="shared" si="24"/>
        <v>6.8</v>
      </c>
      <c r="CS25" s="17">
        <f t="shared" si="25"/>
        <v>4</v>
      </c>
      <c r="CT25" s="17">
        <f t="shared" si="26"/>
        <v>6.4</v>
      </c>
      <c r="CU25" s="17">
        <f t="shared" si="27"/>
        <v>3</v>
      </c>
      <c r="CV25" s="17">
        <f t="shared" si="28"/>
        <v>8</v>
      </c>
      <c r="CW25" s="17" t="str">
        <f t="shared" si="29"/>
        <v/>
      </c>
      <c r="CX25" s="17" t="str">
        <f t="shared" si="30"/>
        <v/>
      </c>
      <c r="CY25" s="17" t="str">
        <f t="shared" si="31"/>
        <v/>
      </c>
      <c r="CZ25" s="17" t="str">
        <f t="shared" si="32"/>
        <v/>
      </c>
      <c r="DA25" s="17" t="str">
        <f t="shared" si="33"/>
        <v/>
      </c>
      <c r="DB25" s="17">
        <f t="shared" si="34"/>
        <v>5</v>
      </c>
      <c r="DC25" s="17">
        <f t="shared" si="35"/>
        <v>5</v>
      </c>
      <c r="DD25" s="17">
        <f t="shared" si="36"/>
        <v>8</v>
      </c>
      <c r="DE25" s="17" t="str">
        <f t="shared" si="37"/>
        <v/>
      </c>
      <c r="DF25" s="17" t="str">
        <f t="shared" si="38"/>
        <v/>
      </c>
      <c r="DG25" s="179" t="str">
        <f t="shared" si="39"/>
        <v/>
      </c>
      <c r="DH25" s="192">
        <f t="shared" si="4"/>
        <v>2</v>
      </c>
      <c r="DI25" s="178">
        <f t="shared" si="40"/>
        <v>6.4</v>
      </c>
      <c r="DJ25" s="17">
        <f t="shared" si="41"/>
        <v>4.0999999999999996</v>
      </c>
      <c r="DK25" s="17">
        <f t="shared" si="42"/>
        <v>6.3</v>
      </c>
      <c r="DL25" s="17">
        <f t="shared" si="43"/>
        <v>4.0999999999999996</v>
      </c>
      <c r="DM25" s="17">
        <f t="shared" si="44"/>
        <v>6.5</v>
      </c>
      <c r="DN25" s="17" t="str">
        <f t="shared" si="45"/>
        <v/>
      </c>
      <c r="DO25" s="17" t="str">
        <f t="shared" si="46"/>
        <v/>
      </c>
      <c r="DP25" s="17" t="str">
        <f t="shared" si="47"/>
        <v/>
      </c>
      <c r="DQ25" s="17" t="str">
        <f t="shared" si="48"/>
        <v/>
      </c>
      <c r="DR25" s="17" t="str">
        <f t="shared" si="49"/>
        <v/>
      </c>
      <c r="DS25" s="17">
        <f t="shared" si="50"/>
        <v>5</v>
      </c>
      <c r="DT25" s="17">
        <f t="shared" si="51"/>
        <v>5</v>
      </c>
      <c r="DU25" s="17">
        <f t="shared" si="52"/>
        <v>6.8</v>
      </c>
      <c r="DV25" s="17" t="str">
        <f t="shared" si="53"/>
        <v/>
      </c>
      <c r="DW25" s="17" t="str">
        <f t="shared" si="54"/>
        <v/>
      </c>
      <c r="DX25" s="17" t="str">
        <f t="shared" si="55"/>
        <v/>
      </c>
      <c r="DY25" s="204">
        <f t="shared" si="5"/>
        <v>5.5</v>
      </c>
      <c r="DZ25" s="86" t="str">
        <f t="shared" si="56"/>
        <v/>
      </c>
      <c r="EA25" s="17" t="str">
        <f t="shared" si="57"/>
        <v/>
      </c>
      <c r="EB25" s="17" t="str">
        <f t="shared" si="58"/>
        <v/>
      </c>
      <c r="EC25" s="17" t="str">
        <f t="shared" si="59"/>
        <v/>
      </c>
      <c r="ED25" s="17" t="str">
        <f t="shared" si="60"/>
        <v/>
      </c>
      <c r="EE25" s="17" t="str">
        <f t="shared" si="61"/>
        <v/>
      </c>
      <c r="EF25" s="17" t="str">
        <f t="shared" si="62"/>
        <v/>
      </c>
      <c r="EG25" s="17" t="str">
        <f t="shared" si="63"/>
        <v/>
      </c>
      <c r="EH25" s="17" t="str">
        <f t="shared" si="64"/>
        <v/>
      </c>
      <c r="EI25" s="17" t="str">
        <f t="shared" si="65"/>
        <v/>
      </c>
      <c r="EJ25" s="17" t="str">
        <f t="shared" si="66"/>
        <v/>
      </c>
      <c r="EK25" s="17" t="str">
        <f t="shared" si="67"/>
        <v/>
      </c>
      <c r="EL25" s="17" t="str">
        <f t="shared" si="68"/>
        <v/>
      </c>
      <c r="EM25" s="17" t="str">
        <f t="shared" si="69"/>
        <v/>
      </c>
      <c r="EN25" s="17" t="str">
        <f t="shared" si="70"/>
        <v/>
      </c>
      <c r="EO25" s="227" t="str">
        <f t="shared" si="71"/>
        <v/>
      </c>
      <c r="EP25" s="178">
        <f t="shared" si="72"/>
        <v>6.4</v>
      </c>
      <c r="EQ25" s="17">
        <f t="shared" si="73"/>
        <v>4.0999999999999996</v>
      </c>
      <c r="ER25" s="17">
        <f t="shared" si="74"/>
        <v>6.3</v>
      </c>
      <c r="ES25" s="17">
        <f t="shared" si="75"/>
        <v>4.0999999999999996</v>
      </c>
      <c r="ET25" s="17">
        <f t="shared" si="76"/>
        <v>6.5</v>
      </c>
      <c r="EU25" s="17" t="str">
        <f t="shared" si="77"/>
        <v/>
      </c>
      <c r="EV25" s="17" t="str">
        <f t="shared" si="78"/>
        <v/>
      </c>
      <c r="EW25" s="17" t="str">
        <f t="shared" si="79"/>
        <v/>
      </c>
      <c r="EX25" s="17" t="str">
        <f t="shared" si="80"/>
        <v/>
      </c>
      <c r="EY25" s="17" t="str">
        <f t="shared" si="81"/>
        <v/>
      </c>
      <c r="EZ25" s="17">
        <f t="shared" si="82"/>
        <v>5</v>
      </c>
      <c r="FA25" s="17">
        <f t="shared" si="83"/>
        <v>5</v>
      </c>
      <c r="FB25" s="17">
        <f t="shared" si="84"/>
        <v>6.8</v>
      </c>
      <c r="FC25" s="17" t="str">
        <f t="shared" si="85"/>
        <v/>
      </c>
      <c r="FD25" s="17" t="str">
        <f t="shared" si="86"/>
        <v/>
      </c>
      <c r="FE25" s="17" t="str">
        <f t="shared" si="87"/>
        <v/>
      </c>
      <c r="FF25" s="204" t="str">
        <f t="shared" si="6"/>
        <v/>
      </c>
    </row>
    <row r="26" spans="1:162" ht="15.75">
      <c r="A26" s="63">
        <f>IF(B26="","",IF(SUBTOTAL(3,$B$12:B26)=SUBTOTAL(3,$B$12:B25),"",SUBTOTAL(3,$B$12:B26)))</f>
        <v>15</v>
      </c>
      <c r="B26" s="283" t="s">
        <v>236</v>
      </c>
      <c r="C26" s="66" t="str">
        <f>IF($B26="","",IF(ISNA(VLOOKUP($B26,'DS LOP HKI'!$B$2:$D$1060,2,FALSE))=TRUE,"",VLOOKUP($B26,'DS LOP HKI'!$B$2:$D$1060,2,FALSE)))</f>
        <v>Huỳnh Trung</v>
      </c>
      <c r="D26" s="67" t="str">
        <f>IF($B26="","",IF(ISNA(VLOOKUP($B26,'DS LOP HKI'!$B$2:$D$1060,3,FALSE))=TRUE,"",VLOOKUP($B26,'DS LOP HKI'!$B$2:$D$1060,3,FALSE)))</f>
        <v>Ngãi</v>
      </c>
      <c r="E26" s="283" t="s">
        <v>38</v>
      </c>
      <c r="F26" s="47"/>
      <c r="G26" s="76"/>
      <c r="H26" s="69">
        <f>IF(OR($H$6="",$H$7=""),"",IF($B26="","",IF(ISNA(VLOOKUP($B26,'LT01'!$B$12:$N$51,11,FALSE)),"",IF(VLOOKUP($B26,'LT01'!$B$12:$N$51,11,FALSE)="","",VLOOKUP($B26,'LT01'!$B$12:$N$51,11,FALSE)))))</f>
        <v>6</v>
      </c>
      <c r="I26" s="176">
        <f>IF(OR($H$6="",$H$7=""),"",IF($B26="","",IF(ISNA(VLOOKUP($B26,'LT01'!$B$12:$N$51,12,FALSE)),"",IF(VLOOKUP($B26,'LT01'!$B$12:$N$51,12,FALSE)="","",VLOOKUP($B26,'LT01'!$B$12:$N$51,12,FALSE)))))</f>
        <v>6.8</v>
      </c>
      <c r="J26" s="176">
        <f>IF(OR($H$6="",$H$7=""),"",IF($B26="","",IF(ISNA(VLOOKUP($B26,'LT01'!$B$12:$N$51,13,FALSE)),"",IF(VLOOKUP($B26,'LT01'!$B$12:$N$51,13,FALSE)="","",VLOOKUP($B26,'LT01'!$B$12:$N$51,13,FALSE)))))</f>
        <v>6.5</v>
      </c>
      <c r="K26" s="70"/>
      <c r="L26" s="71" t="str">
        <f t="shared" si="7"/>
        <v/>
      </c>
      <c r="M26" s="69">
        <f>IF(OR($M$6="",$M$7=""),"",IF($B26="","",IF(ISNA(VLOOKUP($B26,'LT02'!$B$12:$N$51,11,FALSE)),"",IF(VLOOKUP($B26,'LT02'!$B$12:$N$51,11,FALSE)="","",VLOOKUP($B26,'LT02'!$B$12:$N$51,11,FALSE)))))</f>
        <v>4</v>
      </c>
      <c r="N26" s="176">
        <f>IF(OR($H$6="",$H$7=""),"",IF($B26="","",IF(ISNA(VLOOKUP($B26,'LT02'!$B$12:$N$51,12,FALSE)),"",IF(VLOOKUP($B26,'LT02'!$B$12:$N$51,12,FALSE)="","",VLOOKUP($B26,'LT02'!$B$12:$N$51,12,FALSE)))))</f>
        <v>3.5</v>
      </c>
      <c r="O26" s="176">
        <f>IF(OR($M$6="",$M$7=""),"",IF($B26="","",IF(ISNA(VLOOKUP($B26,'LT02'!$B$12:$N$51,13,FALSE)),"",IF(VLOOKUP($B26,'LT02'!$B$12:$N$51,13,FALSE)="","",VLOOKUP($B26,'LT02'!$B$12:$N$51,13,FALSE)))))</f>
        <v>3.7</v>
      </c>
      <c r="P26" s="70"/>
      <c r="Q26" s="71" t="str">
        <f t="shared" si="8"/>
        <v/>
      </c>
      <c r="R26" s="69">
        <f>IF(OR($R$6="",$R$7=""),"",IF($B26="","",IF(ISNA(VLOOKUP($B26,'LT03'!$B$12:$N$51,11,FALSE)),"",IF(VLOOKUP($B26,'LT03'!$B$12:$N$51,11,FALSE)="","",VLOOKUP($B26,'LT03'!$B$12:$N$51,11,FALSE)))))</f>
        <v>6.9</v>
      </c>
      <c r="S26" s="176">
        <f>IF(OR($H$6="",$H$7=""),"",IF($B26="","",IF(ISNA(VLOOKUP($B26,'LT03'!$B$12:$N$51,12,FALSE)),"",IF(VLOOKUP($B26,'LT03'!$B$12:$N$51,12,FALSE)="","",VLOOKUP($B26,'LT03'!$B$12:$N$51,12,FALSE)))))</f>
        <v>6.1</v>
      </c>
      <c r="T26" s="176">
        <f>IF(OR($R$6="",$R$7=""),"",IF($B26="","",IF(ISNA(VLOOKUP($B26,'LT03'!$B$12:$N$51,13,FALSE)),"",IF(VLOOKUP($B26,'LT03'!$B$12:$N$51,13,FALSE)="","",VLOOKUP($B26,'LT03'!$B$12:$N$51,13,FALSE)))))</f>
        <v>6.4</v>
      </c>
      <c r="U26" s="70"/>
      <c r="V26" s="71" t="str">
        <f t="shared" si="9"/>
        <v/>
      </c>
      <c r="W26" s="69">
        <f>IF(OR($W$6="",$W$7=""),"",IF($B26="","",IF(ISNA(VLOOKUP($B26,'LT04'!$B$12:$N$51,11,FALSE)),"",IF(VLOOKUP($B26,'LT04'!$B$12:$N$51,11,FALSE)="","",VLOOKUP($B26,'LT04'!$B$12:$N$51,11,FALSE)))))</f>
        <v>4.8</v>
      </c>
      <c r="X26" s="176">
        <f>IF(OR($H$6="",$H$7=""),"",IF($B26="","",IF(ISNA(VLOOKUP($B26,'LT04'!$B$12:$N$51,12,FALSE)),"",IF(VLOOKUP($B26,'LT04'!$B$12:$N$51,12,FALSE)="","",VLOOKUP($B26,'LT04'!$B$12:$N$51,12,FALSE)))))</f>
        <v>5.5</v>
      </c>
      <c r="Y26" s="176">
        <f>IF(OR($W$6="",$W$7=""),"",IF($B26="","",IF(ISNA(VLOOKUP($B26,'LT04'!$B$12:$N$51,13,FALSE)),"",IF(VLOOKUP($B26,'LT04'!$B$12:$N$51,13,FALSE)="","",VLOOKUP($B26,'LT04'!$B$12:$N$51,13,FALSE)))))</f>
        <v>5.2</v>
      </c>
      <c r="Z26" s="70"/>
      <c r="AA26" s="71" t="str">
        <f t="shared" si="10"/>
        <v/>
      </c>
      <c r="AB26" s="69">
        <f>IF(OR($AB$6="",$AB$7=""),"",IF($B26="","",IF(ISNA(VLOOKUP($B26,'LT05'!$B$12:$N$51,11,FALSE)),"",IF(VLOOKUP($B26,'LT05'!$B$12:$N$51,11,FALSE)="","",VLOOKUP($B26,'LT05'!$B$12:$N$51,11,FALSE)))))</f>
        <v>5</v>
      </c>
      <c r="AC26" s="176">
        <f>IF(OR($H$6="",$H$7=""),"",IF($B26="","",IF(ISNA(VLOOKUP($B26,'LT05'!$B$12:$N$51,12,FALSE)),"",IF(VLOOKUP($B26,'LT05'!$B$12:$N$51,12,FALSE)="","",VLOOKUP($B26,'LT05'!$B$12:$N$51,12,FALSE)))))</f>
        <v>7</v>
      </c>
      <c r="AD26" s="176">
        <f>IF(OR($AB$6="",$AB$7=""),"",IF($B26="","",IF(ISNA(VLOOKUP($B26,'LT05'!$B$12:$N$51,13,FALSE)),"",IF(VLOOKUP($B26,'LT05'!$B$12:$N$51,13,FALSE)="","",VLOOKUP($B26,'LT05'!$B$12:$N$51,13,FALSE)))))</f>
        <v>6.2</v>
      </c>
      <c r="AE26" s="70"/>
      <c r="AF26" s="71" t="str">
        <f t="shared" si="11"/>
        <v/>
      </c>
      <c r="AG26" s="69" t="str">
        <f>IF(OR($AG$6="",$AG$7=""),"",IF($B26="","",IF(ISNA(VLOOKUP($B26,'LT06'!$B$12:$N$51,11,FALSE)),"",IF(VLOOKUP($B26,'LT06'!$B$12:$N$51,11,FALSE)="","",VLOOKUP($B26,'LT06'!$B$12:$N$51,11,FALSE)))))</f>
        <v/>
      </c>
      <c r="AH26" s="176" t="str">
        <f>IF(OR($H$6="",$H$7=""),"",IF($B26="","",IF(ISNA(VLOOKUP($B26,'LT06'!$B$12:$N$51,12,FALSE)),"",IF(VLOOKUP($B26,'LT06'!$B$12:$N$51,12,FALSE)="","",VLOOKUP($B26,'LT06'!$B$12:$N$51,12,FALSE)))))</f>
        <v/>
      </c>
      <c r="AI26" s="176" t="str">
        <f>IF(OR($AG$6="",$AG$7=""),"",IF($B26="","",IF(ISNA(VLOOKUP($B26,'LT06'!$B$12:$N$51,13,FALSE)),"",IF(VLOOKUP($B26,'LT06'!$B$12:$N$51,13,FALSE)="","",VLOOKUP($B26,'LT06'!$B$12:$N$51,13,FALSE)))))</f>
        <v/>
      </c>
      <c r="AJ26" s="70"/>
      <c r="AK26" s="71" t="str">
        <f t="shared" si="12"/>
        <v/>
      </c>
      <c r="AL26" s="69" t="str">
        <f>IF(OR($AL$6="",$AL$7=""),"",IF($B26="","",IF(ISNA(VLOOKUP($B26,'LT07'!$B$12:$N$51,11,FALSE)),"",IF(VLOOKUP($B26,'LT07'!$B$12:$N$51,11,FALSE)="","",VLOOKUP($B26,'LT07'!$B$12:$N$51,11,FALSE)))))</f>
        <v/>
      </c>
      <c r="AM26" s="176" t="str">
        <f>IF(OR($H$6="",$H$7=""),"",IF($B26="","",IF(ISNA(VLOOKUP($B26,'LT07'!$B$12:$N$51,12,FALSE)),"",IF(VLOOKUP($B26,'LT07'!$B$12:$N$51,12,FALSE)="","",VLOOKUP($B26,'LT07'!$B$12:$N$51,12,FALSE)))))</f>
        <v/>
      </c>
      <c r="AN26" s="176" t="str">
        <f>IF(OR($AL$6="",$AL$7=""),"",IF($B26="","",IF(ISNA(VLOOKUP($B26,'LT07'!$B$12:$N$51,13,FALSE)),"",IF(VLOOKUP($B26,'LT07'!$B$12:$N$51,13,FALSE)="","",VLOOKUP($B26,'LT07'!$B$12:$N$51,13,FALSE)))))</f>
        <v/>
      </c>
      <c r="AO26" s="70"/>
      <c r="AP26" s="71" t="str">
        <f t="shared" si="13"/>
        <v/>
      </c>
      <c r="AQ26" s="69" t="str">
        <f>IF(OR($AQ$6="",$AQ$7=""),"",IF($B26="","",IF(ISNA(VLOOKUP($B26,'LT08'!$B$12:$N$51,11,FALSE)),"",IF(VLOOKUP($B26,'LT08'!$B$12:$N$51,11,FALSE)="","",VLOOKUP($B26,'LT08'!$B$12:$N$51,11,FALSE)))))</f>
        <v/>
      </c>
      <c r="AR26" s="176" t="str">
        <f>IF(OR($H$6="",$H$7=""),"",IF($B26="","",IF(ISNA(VLOOKUP($B26,'LT08'!$B$12:$N$51,12,FALSE)),"",IF(VLOOKUP($B26,'LT08'!$B$12:$N$51,12,FALSE)="","",VLOOKUP($B26,'LT08'!$B$12:$N$51,12,FALSE)))))</f>
        <v/>
      </c>
      <c r="AS26" s="176" t="str">
        <f>IF(OR($AQ$6="",$AQ$7=""),"",IF($B26="","",IF(ISNA(VLOOKUP($B26,'LT08'!$B$12:$N$51,13,FALSE)),"",IF(VLOOKUP($B26,'LT08'!$B$12:$N$51,13,FALSE)="","",VLOOKUP($B26,'LT08'!$B$12:$N$51,13,FALSE)))))</f>
        <v/>
      </c>
      <c r="AT26" s="70"/>
      <c r="AU26" s="71" t="str">
        <f t="shared" si="14"/>
        <v/>
      </c>
      <c r="AV26" s="69" t="str">
        <f>IF(OR($AV$6="",$AV$7=""),"",IF($B26="","",IF(ISNA(VLOOKUP($B26,'LT09'!$B$12:$N$51,11,FALSE)),"",IF(VLOOKUP($B26,'LT09'!$B$12:$N$51,11,FALSE)="","",VLOOKUP($B26,'LT09'!$B$12:$N$51,11,FALSE)))))</f>
        <v/>
      </c>
      <c r="AW26" s="176" t="str">
        <f>IF(OR($H$6="",$H$7=""),"",IF($B26="","",IF(ISNA(VLOOKUP($B26,'LT09'!$B$12:$N$51,12,FALSE)),"",IF(VLOOKUP($B26,'LT09'!$B$12:$N$51,12,FALSE)="","",VLOOKUP($B26,'LT09'!$B$12:$N$51,12,FALSE)))))</f>
        <v/>
      </c>
      <c r="AX26" s="176" t="str">
        <f>IF(OR($AV$6="",$AV$7=""),"",IF($B26="","",IF(ISNA(VLOOKUP($B26,'LT09'!$B$12:$N$51,13,FALSE)),"",IF(VLOOKUP($B26,'LT09'!$B$12:$N$51,13,FALSE)="","",VLOOKUP($B26,'LT09'!$B$12:$N$51,13,FALSE)))))</f>
        <v/>
      </c>
      <c r="AY26" s="70"/>
      <c r="AZ26" s="71" t="str">
        <f t="shared" si="15"/>
        <v/>
      </c>
      <c r="BA26" s="68"/>
      <c r="BB26" s="205"/>
      <c r="BC26" s="176" t="str">
        <f>IF(OR($BF$6="",$BF$7=""),"",IF($B26="","",IF(ISNA(VLOOKUP($B26,'DO AN'!$B$12:$N$51,11,FALSE)),"",IF(VLOOKUP($B26,'DO AN'!$B$12:$N$51,11,FALSE)="","",VLOOKUP($B26,'DO AN'!$B$12:$N$51,11,FALSE)))))</f>
        <v/>
      </c>
      <c r="BD26" s="70"/>
      <c r="BE26" s="75"/>
      <c r="BF26" s="69">
        <f>IF(OR($BF$6="",$BF$7=""),"",IF($B26="","",IF(ISNA(VLOOKUP($B26,'TH01'!$B$12:$N$51,11,FALSE)),"",IF(VLOOKUP($B26,'TH01'!$B$12:$N$51,11,FALSE)="","",VLOOKUP($B26,'TH01'!$B$12:$N$51,11,FALSE)))))</f>
        <v>9</v>
      </c>
      <c r="BG26" s="176">
        <f>IF(OR($H$6="",$H$7=""),"",IF($B26="","",IF(ISNA(VLOOKUP($B26,'TH01'!$B$12:$N$51,12,FALSE)),"",IF(VLOOKUP($B26,'TH01'!$B$12:$N$51,12,FALSE)="","",VLOOKUP($B26,'TH01'!$B$12:$N$51,12,FALSE)))))</f>
        <v>7</v>
      </c>
      <c r="BH26" s="176">
        <f>IF(OR($BF$6="",$BF$7=""),"",IF($B26="","",IF(ISNA(VLOOKUP($B26,'TH01'!$B$12:$N$51,13,FALSE)),"",IF(VLOOKUP($B26,'TH01'!$B$12:$N$51,13,FALSE)="","",VLOOKUP($B26,'TH01'!$B$12:$N$51,13,FALSE)))))</f>
        <v>7.8</v>
      </c>
      <c r="BI26" s="70"/>
      <c r="BJ26" s="71" t="str">
        <f t="shared" si="16"/>
        <v/>
      </c>
      <c r="BK26" s="69">
        <f>IF(OR($BK$6="",$BK$7=""),"",IF($B26="","",IF(ISNA(VLOOKUP($B26,'TH02'!$B$12:$N$51,11,FALSE)),"",IF(VLOOKUP($B26,'TH02'!$B$12:$N$51,11,FALSE)="","",VLOOKUP($B26,'TH02'!$B$12:$N$51,11,FALSE)))))</f>
        <v>9.5</v>
      </c>
      <c r="BL26" s="176">
        <f>IF(OR($H$6="",$H$7=""),"",IF($B26="","",IF(ISNA(VLOOKUP($B26,'TH02'!$B$12:$N$51,12,FALSE)),"",IF(VLOOKUP($B26,'TH02'!$B$12:$N$51,12,FALSE)="","",VLOOKUP($B26,'TH02'!$B$12:$N$51,12,FALSE)))))</f>
        <v>7</v>
      </c>
      <c r="BM26" s="176">
        <f>IF(OR($BK$6="",$BK$7=""),"",IF($B26="","",IF(ISNA(VLOOKUP($B26,'TH02'!$B$12:$N$51,13,FALSE)),"",IF(VLOOKUP($B26,'TH02'!$B$12:$N$51,13,FALSE)="","",VLOOKUP($B26,'TH02'!$B$12:$N$51,13,FALSE)))))</f>
        <v>8</v>
      </c>
      <c r="BN26" s="70"/>
      <c r="BO26" s="71" t="str">
        <f t="shared" si="17"/>
        <v/>
      </c>
      <c r="BP26" s="69">
        <f>IF(OR($BP$6="",$BP$7=""),"",IF($B26="","",IF(ISNA(VLOOKUP($B26,'TH03'!$B$12:$N$51,11,FALSE)),"",IF(VLOOKUP($B26,'TH03'!$B$12:$N$51,11,FALSE)="","",VLOOKUP($B26,'TH03'!$B$12:$N$51,11,FALSE)))))</f>
        <v>6.4</v>
      </c>
      <c r="BQ26" s="176">
        <f>IF(OR($H$6="",$H$7=""),"",IF($B26="","",IF(ISNA(VLOOKUP($B26,'TH03'!$B$12:$N$51,12,FALSE)),"",IF(VLOOKUP($B26,'TH03'!$B$12:$N$51,12,FALSE)="","",VLOOKUP($B26,'TH03'!$B$12:$N$51,12,FALSE)))))</f>
        <v>9</v>
      </c>
      <c r="BR26" s="176">
        <f>IF(OR($BP$6="",$BP$7=""),"",IF($B26="","",IF(ISNA(VLOOKUP($B26,'TH03'!$B$12:$N$51,13,FALSE)),"",IF(VLOOKUP($B26,'TH03'!$B$12:$N$51,13,FALSE)="","",VLOOKUP($B26,'TH03'!$B$12:$N$51,13,FALSE)))))</f>
        <v>8</v>
      </c>
      <c r="BS26" s="48"/>
      <c r="BT26" s="71" t="str">
        <f t="shared" si="18"/>
        <v/>
      </c>
      <c r="BU26" s="69" t="str">
        <f>IF(OR($BU$6="",$BU$7=""),"",IF($B26="","",IF(ISNA(VLOOKUP($B26,'TH04'!$B$12:$N$51,11,FALSE)),"",IF(VLOOKUP($B26,'TH04'!$B$12:$N$51,11,FALSE)="","",VLOOKUP($B26,'TH04'!$B$12:$N$51,11,FALSE)))))</f>
        <v/>
      </c>
      <c r="BV26" s="176" t="str">
        <f>IF(OR($H$6="",$H$7=""),"",IF($B26="","",IF(ISNA(VLOOKUP($B26,'TH04'!$B$12:$N$51,12,FALSE)),"",IF(VLOOKUP($B26,'TH04'!$B$12:$N$51,12,FALSE)="","",VLOOKUP($B26,'TH04'!$B$12:$N$51,12,FALSE)))))</f>
        <v/>
      </c>
      <c r="BW26" s="176" t="str">
        <f>IF(OR($BU$6="",$BU$7=""),"",IF($B26="","",IF(ISNA(VLOOKUP($B26,'TH04'!$B$12:$N$51,13,FALSE)),"",IF(VLOOKUP($B26,'TH04'!$B$12:$N$51,13,FALSE)="","",VLOOKUP($B26,'TH04'!$B$12:$N$51,13,FALSE)))))</f>
        <v/>
      </c>
      <c r="BX26" s="70"/>
      <c r="BY26" s="71" t="str">
        <f t="shared" si="19"/>
        <v/>
      </c>
      <c r="BZ26" s="69" t="str">
        <f>IF(OR($BZ$6="",$BZ$7=""),"",IF($B26="","",IF(ISNA(VLOOKUP($B26,'TH05'!$B$12:$N$51,11,FALSE)),"",IF(VLOOKUP($B26,'TH05'!$B$12:$N$51,11,FALSE)="","",VLOOKUP($B26,'TH05'!$B$12:$N$51,11,FALSE)))))</f>
        <v/>
      </c>
      <c r="CA26" s="176" t="str">
        <f>IF(OR($H$6="",$H$7=""),"",IF($B26="","",IF(ISNA(VLOOKUP($B26,'TH05'!$B$12:$N$51,12,FALSE)),"",IF(VLOOKUP($B26,'TH05'!$B$12:$N$51,12,FALSE)="","",VLOOKUP($B26,'TH05'!$B$12:$N$51,12,FALSE)))))</f>
        <v/>
      </c>
      <c r="CB26" s="176" t="str">
        <f>IF(OR($BZ$6="",$BZ$7=""),"",IF($B26="","",IF(ISNA(VLOOKUP($B26,'TH05'!$B$12:$N$51,13,FALSE)),"",IF(VLOOKUP($B26,'TH05'!$B$12:$N$51,13,FALSE)="","",VLOOKUP($B26,'TH05'!$B$12:$N$51,13,FALSE)))))</f>
        <v/>
      </c>
      <c r="CC26" s="70"/>
      <c r="CD26" s="71" t="str">
        <f t="shared" si="20"/>
        <v/>
      </c>
      <c r="CE26" s="69" t="str">
        <f>IF(OR($CE$6="",$CE$7=""),"",IF($B26="","",IF(ISNA(VLOOKUP($B26,'TH06'!$B$12:$N$51,11,FALSE)),"",IF(VLOOKUP($B26,'TH06'!$B$12:$N$51,11,FALSE)="","",VLOOKUP($B26,'TH06'!$B$12:$N$51,11,FALSE)))))</f>
        <v/>
      </c>
      <c r="CF26" s="176" t="str">
        <f>IF(OR($H$6="",$H$7=""),"",IF($B26="","",IF(ISNA(VLOOKUP($B26,'TH06'!$B$12:$N$51,12,FALSE)),"",IF(VLOOKUP($B26,'TH06'!$B$12:$N$51,12,FALSE)="","",VLOOKUP($B26,'TH06'!$B$12:$N$51,12,FALSE)))))</f>
        <v/>
      </c>
      <c r="CG26" s="176" t="str">
        <f>IF(OR($CE$6="",$CE$7=""),"",IF($B26="","",IF(ISNA(VLOOKUP($B26,'TH06'!$B$12:$N$51,13,FALSE)),"",IF(VLOOKUP($B26,'TH06'!$B$12:$N$51,13,FALSE)="","",VLOOKUP($B26,'TH06'!$B$12:$N$51,13,FALSE)))))</f>
        <v/>
      </c>
      <c r="CH26" s="70"/>
      <c r="CI26" s="71" t="str">
        <f t="shared" si="21"/>
        <v/>
      </c>
      <c r="CJ26" s="200">
        <f t="shared" si="22"/>
        <v>6.7</v>
      </c>
      <c r="CK26" s="201" t="str">
        <f t="shared" si="23"/>
        <v/>
      </c>
      <c r="CL26" s="82"/>
      <c r="CM26" s="79" t="str">
        <f t="shared" si="0"/>
        <v>TBKhá</v>
      </c>
      <c r="CN26" s="79" t="str">
        <f t="shared" si="1"/>
        <v/>
      </c>
      <c r="CO26" s="79" t="str">
        <f t="shared" si="2"/>
        <v/>
      </c>
      <c r="CP26" s="49"/>
      <c r="CQ26" s="177">
        <f t="shared" si="3"/>
        <v>1</v>
      </c>
      <c r="CR26" s="178">
        <f t="shared" si="24"/>
        <v>6.8</v>
      </c>
      <c r="CS26" s="17">
        <f t="shared" si="25"/>
        <v>3.5</v>
      </c>
      <c r="CT26" s="17">
        <f t="shared" si="26"/>
        <v>6.1</v>
      </c>
      <c r="CU26" s="17">
        <f t="shared" si="27"/>
        <v>5.5</v>
      </c>
      <c r="CV26" s="17">
        <f t="shared" si="28"/>
        <v>7</v>
      </c>
      <c r="CW26" s="17" t="str">
        <f t="shared" si="29"/>
        <v/>
      </c>
      <c r="CX26" s="17" t="str">
        <f t="shared" si="30"/>
        <v/>
      </c>
      <c r="CY26" s="17" t="str">
        <f t="shared" si="31"/>
        <v/>
      </c>
      <c r="CZ26" s="17" t="str">
        <f t="shared" si="32"/>
        <v/>
      </c>
      <c r="DA26" s="17" t="str">
        <f t="shared" si="33"/>
        <v/>
      </c>
      <c r="DB26" s="17">
        <f t="shared" si="34"/>
        <v>7</v>
      </c>
      <c r="DC26" s="17">
        <f t="shared" si="35"/>
        <v>7</v>
      </c>
      <c r="DD26" s="17">
        <f t="shared" si="36"/>
        <v>9</v>
      </c>
      <c r="DE26" s="17" t="str">
        <f t="shared" si="37"/>
        <v/>
      </c>
      <c r="DF26" s="17" t="str">
        <f t="shared" si="38"/>
        <v/>
      </c>
      <c r="DG26" s="179" t="str">
        <f t="shared" si="39"/>
        <v/>
      </c>
      <c r="DH26" s="192">
        <f t="shared" si="4"/>
        <v>1</v>
      </c>
      <c r="DI26" s="178">
        <f t="shared" si="40"/>
        <v>6.5</v>
      </c>
      <c r="DJ26" s="17">
        <f t="shared" si="41"/>
        <v>3.7</v>
      </c>
      <c r="DK26" s="17">
        <f t="shared" si="42"/>
        <v>6.4</v>
      </c>
      <c r="DL26" s="17">
        <f t="shared" si="43"/>
        <v>5.2</v>
      </c>
      <c r="DM26" s="17">
        <f t="shared" si="44"/>
        <v>6.2</v>
      </c>
      <c r="DN26" s="17" t="str">
        <f t="shared" si="45"/>
        <v/>
      </c>
      <c r="DO26" s="17" t="str">
        <f t="shared" si="46"/>
        <v/>
      </c>
      <c r="DP26" s="17" t="str">
        <f t="shared" si="47"/>
        <v/>
      </c>
      <c r="DQ26" s="17" t="str">
        <f t="shared" si="48"/>
        <v/>
      </c>
      <c r="DR26" s="17" t="str">
        <f t="shared" si="49"/>
        <v/>
      </c>
      <c r="DS26" s="17">
        <f t="shared" si="50"/>
        <v>7.8</v>
      </c>
      <c r="DT26" s="17">
        <f t="shared" si="51"/>
        <v>8</v>
      </c>
      <c r="DU26" s="17">
        <f t="shared" si="52"/>
        <v>8</v>
      </c>
      <c r="DV26" s="17" t="str">
        <f t="shared" si="53"/>
        <v/>
      </c>
      <c r="DW26" s="17" t="str">
        <f t="shared" si="54"/>
        <v/>
      </c>
      <c r="DX26" s="17" t="str">
        <f t="shared" si="55"/>
        <v/>
      </c>
      <c r="DY26" s="204">
        <f t="shared" si="5"/>
        <v>6.7</v>
      </c>
      <c r="DZ26" s="86" t="str">
        <f t="shared" si="56"/>
        <v/>
      </c>
      <c r="EA26" s="17" t="str">
        <f t="shared" si="57"/>
        <v/>
      </c>
      <c r="EB26" s="17" t="str">
        <f t="shared" si="58"/>
        <v/>
      </c>
      <c r="EC26" s="17" t="str">
        <f t="shared" si="59"/>
        <v/>
      </c>
      <c r="ED26" s="17" t="str">
        <f t="shared" si="60"/>
        <v/>
      </c>
      <c r="EE26" s="17" t="str">
        <f t="shared" si="61"/>
        <v/>
      </c>
      <c r="EF26" s="17" t="str">
        <f t="shared" si="62"/>
        <v/>
      </c>
      <c r="EG26" s="17" t="str">
        <f t="shared" si="63"/>
        <v/>
      </c>
      <c r="EH26" s="17" t="str">
        <f t="shared" si="64"/>
        <v/>
      </c>
      <c r="EI26" s="17" t="str">
        <f t="shared" si="65"/>
        <v/>
      </c>
      <c r="EJ26" s="17" t="str">
        <f t="shared" si="66"/>
        <v/>
      </c>
      <c r="EK26" s="17" t="str">
        <f t="shared" si="67"/>
        <v/>
      </c>
      <c r="EL26" s="17" t="str">
        <f t="shared" si="68"/>
        <v/>
      </c>
      <c r="EM26" s="17" t="str">
        <f t="shared" si="69"/>
        <v/>
      </c>
      <c r="EN26" s="17" t="str">
        <f t="shared" si="70"/>
        <v/>
      </c>
      <c r="EO26" s="227" t="str">
        <f t="shared" si="71"/>
        <v/>
      </c>
      <c r="EP26" s="178">
        <f t="shared" si="72"/>
        <v>6.5</v>
      </c>
      <c r="EQ26" s="17">
        <f t="shared" si="73"/>
        <v>3.7</v>
      </c>
      <c r="ER26" s="17">
        <f t="shared" si="74"/>
        <v>6.4</v>
      </c>
      <c r="ES26" s="17">
        <f t="shared" si="75"/>
        <v>5.2</v>
      </c>
      <c r="ET26" s="17">
        <f t="shared" si="76"/>
        <v>6.2</v>
      </c>
      <c r="EU26" s="17" t="str">
        <f t="shared" si="77"/>
        <v/>
      </c>
      <c r="EV26" s="17" t="str">
        <f t="shared" si="78"/>
        <v/>
      </c>
      <c r="EW26" s="17" t="str">
        <f t="shared" si="79"/>
        <v/>
      </c>
      <c r="EX26" s="17" t="str">
        <f t="shared" si="80"/>
        <v/>
      </c>
      <c r="EY26" s="17" t="str">
        <f t="shared" si="81"/>
        <v/>
      </c>
      <c r="EZ26" s="17">
        <f t="shared" si="82"/>
        <v>7.8</v>
      </c>
      <c r="FA26" s="17">
        <f t="shared" si="83"/>
        <v>8</v>
      </c>
      <c r="FB26" s="17">
        <f t="shared" si="84"/>
        <v>8</v>
      </c>
      <c r="FC26" s="17" t="str">
        <f t="shared" si="85"/>
        <v/>
      </c>
      <c r="FD26" s="17" t="str">
        <f t="shared" si="86"/>
        <v/>
      </c>
      <c r="FE26" s="17" t="str">
        <f t="shared" si="87"/>
        <v/>
      </c>
      <c r="FF26" s="204" t="str">
        <f t="shared" si="6"/>
        <v/>
      </c>
    </row>
    <row r="27" spans="1:162" ht="15.75">
      <c r="A27" s="63">
        <f>IF(B27="","",IF(SUBTOTAL(3,$B$12:B27)=SUBTOTAL(3,$B$12:B26),"",SUBTOTAL(3,$B$12:B27)))</f>
        <v>16</v>
      </c>
      <c r="B27" s="283" t="s">
        <v>240</v>
      </c>
      <c r="C27" s="66" t="str">
        <f>IF($B27="","",IF(ISNA(VLOOKUP($B27,'DS LOP HKI'!$B$2:$D$1060,2,FALSE))=TRUE,"",VLOOKUP($B27,'DS LOP HKI'!$B$2:$D$1060,2,FALSE)))</f>
        <v>Nguyễn Văn</v>
      </c>
      <c r="D27" s="67" t="str">
        <f>IF($B27="","",IF(ISNA(VLOOKUP($B27,'DS LOP HKI'!$B$2:$D$1060,3,FALSE))=TRUE,"",VLOOKUP($B27,'DS LOP HKI'!$B$2:$D$1060,3,FALSE)))</f>
        <v>Phong</v>
      </c>
      <c r="E27" s="283" t="s">
        <v>38</v>
      </c>
      <c r="F27" s="47"/>
      <c r="G27" s="76"/>
      <c r="H27" s="69">
        <f>IF(OR($H$6="",$H$7=""),"",IF($B27="","",IF(ISNA(VLOOKUP($B27,'LT01'!$B$12:$N$51,11,FALSE)),"",IF(VLOOKUP($B27,'LT01'!$B$12:$N$51,11,FALSE)="","",VLOOKUP($B27,'LT01'!$B$12:$N$51,11,FALSE)))))</f>
        <v>6.5</v>
      </c>
      <c r="I27" s="176">
        <f>IF(OR($H$6="",$H$7=""),"",IF($B27="","",IF(ISNA(VLOOKUP($B27,'LT01'!$B$12:$N$51,12,FALSE)),"",IF(VLOOKUP($B27,'LT01'!$B$12:$N$51,12,FALSE)="","",VLOOKUP($B27,'LT01'!$B$12:$N$51,12,FALSE)))))</f>
        <v>5.8</v>
      </c>
      <c r="J27" s="176">
        <f>IF(OR($H$6="",$H$7=""),"",IF($B27="","",IF(ISNA(VLOOKUP($B27,'LT01'!$B$12:$N$51,13,FALSE)),"",IF(VLOOKUP($B27,'LT01'!$B$12:$N$51,13,FALSE)="","",VLOOKUP($B27,'LT01'!$B$12:$N$51,13,FALSE)))))</f>
        <v>6.1</v>
      </c>
      <c r="K27" s="70"/>
      <c r="L27" s="71" t="str">
        <f t="shared" si="7"/>
        <v/>
      </c>
      <c r="M27" s="69">
        <f>IF(OR($M$6="",$M$7=""),"",IF($B27="","",IF(ISNA(VLOOKUP($B27,'LT02'!$B$12:$N$51,11,FALSE)),"",IF(VLOOKUP($B27,'LT02'!$B$12:$N$51,11,FALSE)="","",VLOOKUP($B27,'LT02'!$B$12:$N$51,11,FALSE)))))</f>
        <v>5.7</v>
      </c>
      <c r="N27" s="176">
        <f>IF(OR($H$6="",$H$7=""),"",IF($B27="","",IF(ISNA(VLOOKUP($B27,'LT02'!$B$12:$N$51,12,FALSE)),"",IF(VLOOKUP($B27,'LT02'!$B$12:$N$51,12,FALSE)="","",VLOOKUP($B27,'LT02'!$B$12:$N$51,12,FALSE)))))</f>
        <v>8</v>
      </c>
      <c r="O27" s="176">
        <f>IF(OR($M$6="",$M$7=""),"",IF($B27="","",IF(ISNA(VLOOKUP($B27,'LT02'!$B$12:$N$51,13,FALSE)),"",IF(VLOOKUP($B27,'LT02'!$B$12:$N$51,13,FALSE)="","",VLOOKUP($B27,'LT02'!$B$12:$N$51,13,FALSE)))))</f>
        <v>7.1</v>
      </c>
      <c r="P27" s="70"/>
      <c r="Q27" s="71" t="str">
        <f t="shared" si="8"/>
        <v/>
      </c>
      <c r="R27" s="69">
        <f>IF(OR($R$6="",$R$7=""),"",IF($B27="","",IF(ISNA(VLOOKUP($B27,'LT03'!$B$12:$N$51,11,FALSE)),"",IF(VLOOKUP($B27,'LT03'!$B$12:$N$51,11,FALSE)="","",VLOOKUP($B27,'LT03'!$B$12:$N$51,11,FALSE)))))</f>
        <v>5.9</v>
      </c>
      <c r="S27" s="176">
        <f>IF(OR($H$6="",$H$7=""),"",IF($B27="","",IF(ISNA(VLOOKUP($B27,'LT03'!$B$12:$N$51,12,FALSE)),"",IF(VLOOKUP($B27,'LT03'!$B$12:$N$51,12,FALSE)="","",VLOOKUP($B27,'LT03'!$B$12:$N$51,12,FALSE)))))</f>
        <v>7.1</v>
      </c>
      <c r="T27" s="176">
        <f>IF(OR($R$6="",$R$7=""),"",IF($B27="","",IF(ISNA(VLOOKUP($B27,'LT03'!$B$12:$N$51,13,FALSE)),"",IF(VLOOKUP($B27,'LT03'!$B$12:$N$51,13,FALSE)="","",VLOOKUP($B27,'LT03'!$B$12:$N$51,13,FALSE)))))</f>
        <v>6.6</v>
      </c>
      <c r="U27" s="70"/>
      <c r="V27" s="71" t="str">
        <f t="shared" si="9"/>
        <v/>
      </c>
      <c r="W27" s="69">
        <f>IF(OR($W$6="",$W$7=""),"",IF($B27="","",IF(ISNA(VLOOKUP($B27,'LT04'!$B$12:$N$51,11,FALSE)),"",IF(VLOOKUP($B27,'LT04'!$B$12:$N$51,11,FALSE)="","",VLOOKUP($B27,'LT04'!$B$12:$N$51,11,FALSE)))))</f>
        <v>6.2</v>
      </c>
      <c r="X27" s="176">
        <f>IF(OR($H$6="",$H$7=""),"",IF($B27="","",IF(ISNA(VLOOKUP($B27,'LT04'!$B$12:$N$51,12,FALSE)),"",IF(VLOOKUP($B27,'LT04'!$B$12:$N$51,12,FALSE)="","",VLOOKUP($B27,'LT04'!$B$12:$N$51,12,FALSE)))))</f>
        <v>6.5</v>
      </c>
      <c r="Y27" s="176">
        <f>IF(OR($W$6="",$W$7=""),"",IF($B27="","",IF(ISNA(VLOOKUP($B27,'LT04'!$B$12:$N$51,13,FALSE)),"",IF(VLOOKUP($B27,'LT04'!$B$12:$N$51,13,FALSE)="","",VLOOKUP($B27,'LT04'!$B$12:$N$51,13,FALSE)))))</f>
        <v>6.4</v>
      </c>
      <c r="Z27" s="70"/>
      <c r="AA27" s="71" t="str">
        <f t="shared" si="10"/>
        <v/>
      </c>
      <c r="AB27" s="69">
        <f>IF(OR($AB$6="",$AB$7=""),"",IF($B27="","",IF(ISNA(VLOOKUP($B27,'LT05'!$B$12:$N$51,11,FALSE)),"",IF(VLOOKUP($B27,'LT05'!$B$12:$N$51,11,FALSE)="","",VLOOKUP($B27,'LT05'!$B$12:$N$51,11,FALSE)))))</f>
        <v>5</v>
      </c>
      <c r="AC27" s="176">
        <f>IF(OR($H$6="",$H$7=""),"",IF($B27="","",IF(ISNA(VLOOKUP($B27,'LT05'!$B$12:$N$51,12,FALSE)),"",IF(VLOOKUP($B27,'LT05'!$B$12:$N$51,12,FALSE)="","",VLOOKUP($B27,'LT05'!$B$12:$N$51,12,FALSE)))))</f>
        <v>9</v>
      </c>
      <c r="AD27" s="176">
        <f>IF(OR($AB$6="",$AB$7=""),"",IF($B27="","",IF(ISNA(VLOOKUP($B27,'LT05'!$B$12:$N$51,13,FALSE)),"",IF(VLOOKUP($B27,'LT05'!$B$12:$N$51,13,FALSE)="","",VLOOKUP($B27,'LT05'!$B$12:$N$51,13,FALSE)))))</f>
        <v>7.4</v>
      </c>
      <c r="AE27" s="70"/>
      <c r="AF27" s="71" t="str">
        <f t="shared" si="11"/>
        <v/>
      </c>
      <c r="AG27" s="69" t="str">
        <f>IF(OR($AG$6="",$AG$7=""),"",IF($B27="","",IF(ISNA(VLOOKUP($B27,'LT06'!$B$12:$N$51,11,FALSE)),"",IF(VLOOKUP($B27,'LT06'!$B$12:$N$51,11,FALSE)="","",VLOOKUP($B27,'LT06'!$B$12:$N$51,11,FALSE)))))</f>
        <v/>
      </c>
      <c r="AH27" s="176" t="str">
        <f>IF(OR($H$6="",$H$7=""),"",IF($B27="","",IF(ISNA(VLOOKUP($B27,'LT06'!$B$12:$N$51,12,FALSE)),"",IF(VLOOKUP($B27,'LT06'!$B$12:$N$51,12,FALSE)="","",VLOOKUP($B27,'LT06'!$B$12:$N$51,12,FALSE)))))</f>
        <v/>
      </c>
      <c r="AI27" s="176" t="str">
        <f>IF(OR($AG$6="",$AG$7=""),"",IF($B27="","",IF(ISNA(VLOOKUP($B27,'LT06'!$B$12:$N$51,13,FALSE)),"",IF(VLOOKUP($B27,'LT06'!$B$12:$N$51,13,FALSE)="","",VLOOKUP($B27,'LT06'!$B$12:$N$51,13,FALSE)))))</f>
        <v/>
      </c>
      <c r="AJ27" s="70"/>
      <c r="AK27" s="71" t="str">
        <f t="shared" si="12"/>
        <v/>
      </c>
      <c r="AL27" s="69" t="str">
        <f>IF(OR($AL$6="",$AL$7=""),"",IF($B27="","",IF(ISNA(VLOOKUP($B27,'LT07'!$B$12:$N$51,11,FALSE)),"",IF(VLOOKUP($B27,'LT07'!$B$12:$N$51,11,FALSE)="","",VLOOKUP($B27,'LT07'!$B$12:$N$51,11,FALSE)))))</f>
        <v/>
      </c>
      <c r="AM27" s="176" t="str">
        <f>IF(OR($H$6="",$H$7=""),"",IF($B27="","",IF(ISNA(VLOOKUP($B27,'LT07'!$B$12:$N$51,12,FALSE)),"",IF(VLOOKUP($B27,'LT07'!$B$12:$N$51,12,FALSE)="","",VLOOKUP($B27,'LT07'!$B$12:$N$51,12,FALSE)))))</f>
        <v/>
      </c>
      <c r="AN27" s="176" t="str">
        <f>IF(OR($AL$6="",$AL$7=""),"",IF($B27="","",IF(ISNA(VLOOKUP($B27,'LT07'!$B$12:$N$51,13,FALSE)),"",IF(VLOOKUP($B27,'LT07'!$B$12:$N$51,13,FALSE)="","",VLOOKUP($B27,'LT07'!$B$12:$N$51,13,FALSE)))))</f>
        <v/>
      </c>
      <c r="AO27" s="70"/>
      <c r="AP27" s="71" t="str">
        <f t="shared" si="13"/>
        <v/>
      </c>
      <c r="AQ27" s="69" t="str">
        <f>IF(OR($AQ$6="",$AQ$7=""),"",IF($B27="","",IF(ISNA(VLOOKUP($B27,'LT08'!$B$12:$N$51,11,FALSE)),"",IF(VLOOKUP($B27,'LT08'!$B$12:$N$51,11,FALSE)="","",VLOOKUP($B27,'LT08'!$B$12:$N$51,11,FALSE)))))</f>
        <v/>
      </c>
      <c r="AR27" s="176" t="str">
        <f>IF(OR($H$6="",$H$7=""),"",IF($B27="","",IF(ISNA(VLOOKUP($B27,'LT08'!$B$12:$N$51,12,FALSE)),"",IF(VLOOKUP($B27,'LT08'!$B$12:$N$51,12,FALSE)="","",VLOOKUP($B27,'LT08'!$B$12:$N$51,12,FALSE)))))</f>
        <v/>
      </c>
      <c r="AS27" s="176" t="str">
        <f>IF(OR($AQ$6="",$AQ$7=""),"",IF($B27="","",IF(ISNA(VLOOKUP($B27,'LT08'!$B$12:$N$51,13,FALSE)),"",IF(VLOOKUP($B27,'LT08'!$B$12:$N$51,13,FALSE)="","",VLOOKUP($B27,'LT08'!$B$12:$N$51,13,FALSE)))))</f>
        <v/>
      </c>
      <c r="AT27" s="70"/>
      <c r="AU27" s="71" t="str">
        <f t="shared" si="14"/>
        <v/>
      </c>
      <c r="AV27" s="69" t="str">
        <f>IF(OR($AV$6="",$AV$7=""),"",IF($B27="","",IF(ISNA(VLOOKUP($B27,'LT09'!$B$12:$N$51,11,FALSE)),"",IF(VLOOKUP($B27,'LT09'!$B$12:$N$51,11,FALSE)="","",VLOOKUP($B27,'LT09'!$B$12:$N$51,11,FALSE)))))</f>
        <v/>
      </c>
      <c r="AW27" s="176" t="str">
        <f>IF(OR($H$6="",$H$7=""),"",IF($B27="","",IF(ISNA(VLOOKUP($B27,'LT09'!$B$12:$N$51,12,FALSE)),"",IF(VLOOKUP($B27,'LT09'!$B$12:$N$51,12,FALSE)="","",VLOOKUP($B27,'LT09'!$B$12:$N$51,12,FALSE)))))</f>
        <v/>
      </c>
      <c r="AX27" s="176" t="str">
        <f>IF(OR($AV$6="",$AV$7=""),"",IF($B27="","",IF(ISNA(VLOOKUP($B27,'LT09'!$B$12:$N$51,13,FALSE)),"",IF(VLOOKUP($B27,'LT09'!$B$12:$N$51,13,FALSE)="","",VLOOKUP($B27,'LT09'!$B$12:$N$51,13,FALSE)))))</f>
        <v/>
      </c>
      <c r="AY27" s="70"/>
      <c r="AZ27" s="71" t="str">
        <f t="shared" si="15"/>
        <v/>
      </c>
      <c r="BA27" s="68"/>
      <c r="BB27" s="205"/>
      <c r="BC27" s="176" t="str">
        <f>IF(OR($BF$6="",$BF$7=""),"",IF($B27="","",IF(ISNA(VLOOKUP($B27,'DO AN'!$B$12:$N$51,11,FALSE)),"",IF(VLOOKUP($B27,'DO AN'!$B$12:$N$51,11,FALSE)="","",VLOOKUP($B27,'DO AN'!$B$12:$N$51,11,FALSE)))))</f>
        <v/>
      </c>
      <c r="BD27" s="70"/>
      <c r="BE27" s="75"/>
      <c r="BF27" s="69">
        <f>IF(OR($BF$6="",$BF$7=""),"",IF($B27="","",IF(ISNA(VLOOKUP($B27,'TH01'!$B$12:$N$51,11,FALSE)),"",IF(VLOOKUP($B27,'TH01'!$B$12:$N$51,11,FALSE)="","",VLOOKUP($B27,'TH01'!$B$12:$N$51,11,FALSE)))))</f>
        <v>5</v>
      </c>
      <c r="BG27" s="176">
        <f>IF(OR($H$6="",$H$7=""),"",IF($B27="","",IF(ISNA(VLOOKUP($B27,'TH01'!$B$12:$N$51,12,FALSE)),"",IF(VLOOKUP($B27,'TH01'!$B$12:$N$51,12,FALSE)="","",VLOOKUP($B27,'TH01'!$B$12:$N$51,12,FALSE)))))</f>
        <v>5</v>
      </c>
      <c r="BH27" s="176">
        <f>IF(OR($BF$6="",$BF$7=""),"",IF($B27="","",IF(ISNA(VLOOKUP($B27,'TH01'!$B$12:$N$51,13,FALSE)),"",IF(VLOOKUP($B27,'TH01'!$B$12:$N$51,13,FALSE)="","",VLOOKUP($B27,'TH01'!$B$12:$N$51,13,FALSE)))))</f>
        <v>5</v>
      </c>
      <c r="BI27" s="70"/>
      <c r="BJ27" s="71" t="str">
        <f t="shared" si="16"/>
        <v/>
      </c>
      <c r="BK27" s="69">
        <f>IF(OR($BK$6="",$BK$7=""),"",IF($B27="","",IF(ISNA(VLOOKUP($B27,'TH02'!$B$12:$N$51,11,FALSE)),"",IF(VLOOKUP($B27,'TH02'!$B$12:$N$51,11,FALSE)="","",VLOOKUP($B27,'TH02'!$B$12:$N$51,11,FALSE)))))</f>
        <v>5</v>
      </c>
      <c r="BL27" s="176">
        <f>IF(OR($H$6="",$H$7=""),"",IF($B27="","",IF(ISNA(VLOOKUP($B27,'TH02'!$B$12:$N$51,12,FALSE)),"",IF(VLOOKUP($B27,'TH02'!$B$12:$N$51,12,FALSE)="","",VLOOKUP($B27,'TH02'!$B$12:$N$51,12,FALSE)))))</f>
        <v>7</v>
      </c>
      <c r="BM27" s="176">
        <f>IF(OR($BK$6="",$BK$7=""),"",IF($B27="","",IF(ISNA(VLOOKUP($B27,'TH02'!$B$12:$N$51,13,FALSE)),"",IF(VLOOKUP($B27,'TH02'!$B$12:$N$51,13,FALSE)="","",VLOOKUP($B27,'TH02'!$B$12:$N$51,13,FALSE)))))</f>
        <v>6.2</v>
      </c>
      <c r="BN27" s="70"/>
      <c r="BO27" s="71" t="str">
        <f t="shared" si="17"/>
        <v/>
      </c>
      <c r="BP27" s="69">
        <f>IF(OR($BP$6="",$BP$7=""),"",IF($B27="","",IF(ISNA(VLOOKUP($B27,'TH03'!$B$12:$N$51,11,FALSE)),"",IF(VLOOKUP($B27,'TH03'!$B$12:$N$51,11,FALSE)="","",VLOOKUP($B27,'TH03'!$B$12:$N$51,11,FALSE)))))</f>
        <v>6</v>
      </c>
      <c r="BQ27" s="176">
        <f>IF(OR($H$6="",$H$7=""),"",IF($B27="","",IF(ISNA(VLOOKUP($B27,'TH03'!$B$12:$N$51,12,FALSE)),"",IF(VLOOKUP($B27,'TH03'!$B$12:$N$51,12,FALSE)="","",VLOOKUP($B27,'TH03'!$B$12:$N$51,12,FALSE)))))</f>
        <v>7</v>
      </c>
      <c r="BR27" s="176">
        <f>IF(OR($BP$6="",$BP$7=""),"",IF($B27="","",IF(ISNA(VLOOKUP($B27,'TH03'!$B$12:$N$51,13,FALSE)),"",IF(VLOOKUP($B27,'TH03'!$B$12:$N$51,13,FALSE)="","",VLOOKUP($B27,'TH03'!$B$12:$N$51,13,FALSE)))))</f>
        <v>6.6</v>
      </c>
      <c r="BS27" s="48"/>
      <c r="BT27" s="71" t="str">
        <f t="shared" si="18"/>
        <v/>
      </c>
      <c r="BU27" s="69" t="str">
        <f>IF(OR($BU$6="",$BU$7=""),"",IF($B27="","",IF(ISNA(VLOOKUP($B27,'TH04'!$B$12:$N$51,11,FALSE)),"",IF(VLOOKUP($B27,'TH04'!$B$12:$N$51,11,FALSE)="","",VLOOKUP($B27,'TH04'!$B$12:$N$51,11,FALSE)))))</f>
        <v/>
      </c>
      <c r="BV27" s="176" t="str">
        <f>IF(OR($H$6="",$H$7=""),"",IF($B27="","",IF(ISNA(VLOOKUP($B27,'TH04'!$B$12:$N$51,12,FALSE)),"",IF(VLOOKUP($B27,'TH04'!$B$12:$N$51,12,FALSE)="","",VLOOKUP($B27,'TH04'!$B$12:$N$51,12,FALSE)))))</f>
        <v/>
      </c>
      <c r="BW27" s="176" t="str">
        <f>IF(OR($BU$6="",$BU$7=""),"",IF($B27="","",IF(ISNA(VLOOKUP($B27,'TH04'!$B$12:$N$51,13,FALSE)),"",IF(VLOOKUP($B27,'TH04'!$B$12:$N$51,13,FALSE)="","",VLOOKUP($B27,'TH04'!$B$12:$N$51,13,FALSE)))))</f>
        <v/>
      </c>
      <c r="BX27" s="70"/>
      <c r="BY27" s="71" t="str">
        <f t="shared" si="19"/>
        <v/>
      </c>
      <c r="BZ27" s="69" t="str">
        <f>IF(OR($BZ$6="",$BZ$7=""),"",IF($B27="","",IF(ISNA(VLOOKUP($B27,'TH05'!$B$12:$N$51,11,FALSE)),"",IF(VLOOKUP($B27,'TH05'!$B$12:$N$51,11,FALSE)="","",VLOOKUP($B27,'TH05'!$B$12:$N$51,11,FALSE)))))</f>
        <v/>
      </c>
      <c r="CA27" s="176" t="str">
        <f>IF(OR($H$6="",$H$7=""),"",IF($B27="","",IF(ISNA(VLOOKUP($B27,'TH05'!$B$12:$N$51,12,FALSE)),"",IF(VLOOKUP($B27,'TH05'!$B$12:$N$51,12,FALSE)="","",VLOOKUP($B27,'TH05'!$B$12:$N$51,12,FALSE)))))</f>
        <v/>
      </c>
      <c r="CB27" s="176" t="str">
        <f>IF(OR($BZ$6="",$BZ$7=""),"",IF($B27="","",IF(ISNA(VLOOKUP($B27,'TH05'!$B$12:$N$51,13,FALSE)),"",IF(VLOOKUP($B27,'TH05'!$B$12:$N$51,13,FALSE)="","",VLOOKUP($B27,'TH05'!$B$12:$N$51,13,FALSE)))))</f>
        <v/>
      </c>
      <c r="CC27" s="70"/>
      <c r="CD27" s="71" t="str">
        <f t="shared" si="20"/>
        <v/>
      </c>
      <c r="CE27" s="69" t="str">
        <f>IF(OR($CE$6="",$CE$7=""),"",IF($B27="","",IF(ISNA(VLOOKUP($B27,'TH06'!$B$12:$N$51,11,FALSE)),"",IF(VLOOKUP($B27,'TH06'!$B$12:$N$51,11,FALSE)="","",VLOOKUP($B27,'TH06'!$B$12:$N$51,11,FALSE)))))</f>
        <v/>
      </c>
      <c r="CF27" s="176" t="str">
        <f>IF(OR($H$6="",$H$7=""),"",IF($B27="","",IF(ISNA(VLOOKUP($B27,'TH06'!$B$12:$N$51,12,FALSE)),"",IF(VLOOKUP($B27,'TH06'!$B$12:$N$51,12,FALSE)="","",VLOOKUP($B27,'TH06'!$B$12:$N$51,12,FALSE)))))</f>
        <v/>
      </c>
      <c r="CG27" s="176" t="str">
        <f>IF(OR($CE$6="",$CE$7=""),"",IF($B27="","",IF(ISNA(VLOOKUP($B27,'TH06'!$B$12:$N$51,13,FALSE)),"",IF(VLOOKUP($B27,'TH06'!$B$12:$N$51,13,FALSE)="","",VLOOKUP($B27,'TH06'!$B$12:$N$51,13,FALSE)))))</f>
        <v/>
      </c>
      <c r="CH27" s="70"/>
      <c r="CI27" s="71" t="str">
        <f t="shared" si="21"/>
        <v/>
      </c>
      <c r="CJ27" s="200">
        <f t="shared" si="22"/>
        <v>6.3</v>
      </c>
      <c r="CK27" s="201" t="str">
        <f t="shared" si="23"/>
        <v/>
      </c>
      <c r="CL27" s="82"/>
      <c r="CM27" s="79" t="str">
        <f t="shared" si="0"/>
        <v>TBKhá</v>
      </c>
      <c r="CN27" s="79" t="str">
        <f t="shared" si="1"/>
        <v/>
      </c>
      <c r="CO27" s="79" t="str">
        <f t="shared" si="2"/>
        <v/>
      </c>
      <c r="CP27" s="49"/>
      <c r="CQ27" s="177">
        <f t="shared" si="3"/>
        <v>0</v>
      </c>
      <c r="CR27" s="178">
        <f t="shared" si="24"/>
        <v>5.8</v>
      </c>
      <c r="CS27" s="17">
        <f t="shared" si="25"/>
        <v>8</v>
      </c>
      <c r="CT27" s="17">
        <f t="shared" si="26"/>
        <v>7.1</v>
      </c>
      <c r="CU27" s="17">
        <f t="shared" si="27"/>
        <v>6.5</v>
      </c>
      <c r="CV27" s="17">
        <f t="shared" si="28"/>
        <v>9</v>
      </c>
      <c r="CW27" s="17" t="str">
        <f t="shared" si="29"/>
        <v/>
      </c>
      <c r="CX27" s="17" t="str">
        <f t="shared" si="30"/>
        <v/>
      </c>
      <c r="CY27" s="17" t="str">
        <f t="shared" si="31"/>
        <v/>
      </c>
      <c r="CZ27" s="17" t="str">
        <f t="shared" si="32"/>
        <v/>
      </c>
      <c r="DA27" s="17" t="str">
        <f t="shared" si="33"/>
        <v/>
      </c>
      <c r="DB27" s="17">
        <f t="shared" si="34"/>
        <v>5</v>
      </c>
      <c r="DC27" s="17">
        <f t="shared" si="35"/>
        <v>7</v>
      </c>
      <c r="DD27" s="17">
        <f t="shared" si="36"/>
        <v>7</v>
      </c>
      <c r="DE27" s="17" t="str">
        <f t="shared" si="37"/>
        <v/>
      </c>
      <c r="DF27" s="17" t="str">
        <f t="shared" si="38"/>
        <v/>
      </c>
      <c r="DG27" s="179" t="str">
        <f t="shared" si="39"/>
        <v/>
      </c>
      <c r="DH27" s="192">
        <f t="shared" si="4"/>
        <v>0</v>
      </c>
      <c r="DI27" s="178">
        <f t="shared" si="40"/>
        <v>6.1</v>
      </c>
      <c r="DJ27" s="17">
        <f t="shared" si="41"/>
        <v>7.1</v>
      </c>
      <c r="DK27" s="17">
        <f t="shared" si="42"/>
        <v>6.6</v>
      </c>
      <c r="DL27" s="17">
        <f t="shared" si="43"/>
        <v>6.4</v>
      </c>
      <c r="DM27" s="17">
        <f t="shared" si="44"/>
        <v>7.4</v>
      </c>
      <c r="DN27" s="17" t="str">
        <f t="shared" si="45"/>
        <v/>
      </c>
      <c r="DO27" s="17" t="str">
        <f t="shared" si="46"/>
        <v/>
      </c>
      <c r="DP27" s="17" t="str">
        <f t="shared" si="47"/>
        <v/>
      </c>
      <c r="DQ27" s="17" t="str">
        <f t="shared" si="48"/>
        <v/>
      </c>
      <c r="DR27" s="17" t="str">
        <f t="shared" si="49"/>
        <v/>
      </c>
      <c r="DS27" s="17">
        <f t="shared" si="50"/>
        <v>5</v>
      </c>
      <c r="DT27" s="17">
        <f t="shared" si="51"/>
        <v>6.2</v>
      </c>
      <c r="DU27" s="17">
        <f t="shared" si="52"/>
        <v>6.6</v>
      </c>
      <c r="DV27" s="17" t="str">
        <f t="shared" si="53"/>
        <v/>
      </c>
      <c r="DW27" s="17" t="str">
        <f t="shared" si="54"/>
        <v/>
      </c>
      <c r="DX27" s="17" t="str">
        <f t="shared" si="55"/>
        <v/>
      </c>
      <c r="DY27" s="204">
        <f t="shared" si="5"/>
        <v>6.3</v>
      </c>
      <c r="DZ27" s="86" t="str">
        <f t="shared" si="56"/>
        <v/>
      </c>
      <c r="EA27" s="17" t="str">
        <f t="shared" si="57"/>
        <v/>
      </c>
      <c r="EB27" s="17" t="str">
        <f t="shared" si="58"/>
        <v/>
      </c>
      <c r="EC27" s="17" t="str">
        <f t="shared" si="59"/>
        <v/>
      </c>
      <c r="ED27" s="17" t="str">
        <f t="shared" si="60"/>
        <v/>
      </c>
      <c r="EE27" s="17" t="str">
        <f t="shared" si="61"/>
        <v/>
      </c>
      <c r="EF27" s="17" t="str">
        <f t="shared" si="62"/>
        <v/>
      </c>
      <c r="EG27" s="17" t="str">
        <f t="shared" si="63"/>
        <v/>
      </c>
      <c r="EH27" s="17" t="str">
        <f t="shared" si="64"/>
        <v/>
      </c>
      <c r="EI27" s="17" t="str">
        <f t="shared" si="65"/>
        <v/>
      </c>
      <c r="EJ27" s="17" t="str">
        <f t="shared" si="66"/>
        <v/>
      </c>
      <c r="EK27" s="17" t="str">
        <f t="shared" si="67"/>
        <v/>
      </c>
      <c r="EL27" s="17" t="str">
        <f t="shared" si="68"/>
        <v/>
      </c>
      <c r="EM27" s="17" t="str">
        <f t="shared" si="69"/>
        <v/>
      </c>
      <c r="EN27" s="17" t="str">
        <f t="shared" si="70"/>
        <v/>
      </c>
      <c r="EO27" s="227" t="str">
        <f t="shared" si="71"/>
        <v/>
      </c>
      <c r="EP27" s="178">
        <f t="shared" si="72"/>
        <v>6.1</v>
      </c>
      <c r="EQ27" s="17">
        <f t="shared" si="73"/>
        <v>7.1</v>
      </c>
      <c r="ER27" s="17">
        <f t="shared" si="74"/>
        <v>6.6</v>
      </c>
      <c r="ES27" s="17">
        <f t="shared" si="75"/>
        <v>6.4</v>
      </c>
      <c r="ET27" s="17">
        <f t="shared" si="76"/>
        <v>7.4</v>
      </c>
      <c r="EU27" s="17" t="str">
        <f t="shared" si="77"/>
        <v/>
      </c>
      <c r="EV27" s="17" t="str">
        <f t="shared" si="78"/>
        <v/>
      </c>
      <c r="EW27" s="17" t="str">
        <f t="shared" si="79"/>
        <v/>
      </c>
      <c r="EX27" s="17" t="str">
        <f t="shared" si="80"/>
        <v/>
      </c>
      <c r="EY27" s="17" t="str">
        <f t="shared" si="81"/>
        <v/>
      </c>
      <c r="EZ27" s="17">
        <f t="shared" si="82"/>
        <v>5</v>
      </c>
      <c r="FA27" s="17">
        <f t="shared" si="83"/>
        <v>6.2</v>
      </c>
      <c r="FB27" s="17">
        <f t="shared" si="84"/>
        <v>6.6</v>
      </c>
      <c r="FC27" s="17" t="str">
        <f t="shared" si="85"/>
        <v/>
      </c>
      <c r="FD27" s="17" t="str">
        <f t="shared" si="86"/>
        <v/>
      </c>
      <c r="FE27" s="17" t="str">
        <f t="shared" si="87"/>
        <v/>
      </c>
      <c r="FF27" s="204" t="str">
        <f t="shared" si="6"/>
        <v/>
      </c>
    </row>
    <row r="28" spans="1:162" ht="15.75">
      <c r="A28" s="63">
        <f>IF(B28="","",IF(SUBTOTAL(3,$B$12:B28)=SUBTOTAL(3,$B$12:B27),"",SUBTOTAL(3,$B$12:B28)))</f>
        <v>17</v>
      </c>
      <c r="B28" s="283" t="s">
        <v>242</v>
      </c>
      <c r="C28" s="66" t="str">
        <f>IF($B28="","",IF(ISNA(VLOOKUP($B28,'DS LOP HKI'!$B$2:$D$1060,2,FALSE))=TRUE,"",VLOOKUP($B28,'DS LOP HKI'!$B$2:$D$1060,2,FALSE)))</f>
        <v>Trần Nguyễn Chí</v>
      </c>
      <c r="D28" s="67" t="str">
        <f>IF($B28="","",IF(ISNA(VLOOKUP($B28,'DS LOP HKI'!$B$2:$D$1060,3,FALSE))=TRUE,"",VLOOKUP($B28,'DS LOP HKI'!$B$2:$D$1060,3,FALSE)))</f>
        <v>Phong</v>
      </c>
      <c r="E28" s="283" t="s">
        <v>38</v>
      </c>
      <c r="F28" s="47"/>
      <c r="G28" s="76"/>
      <c r="H28" s="69">
        <f>IF(OR($H$6="",$H$7=""),"",IF($B28="","",IF(ISNA(VLOOKUP($B28,'LT01'!$B$12:$N$51,11,FALSE)),"",IF(VLOOKUP($B28,'LT01'!$B$12:$N$51,11,FALSE)="","",VLOOKUP($B28,'LT01'!$B$12:$N$51,11,FALSE)))))</f>
        <v>8</v>
      </c>
      <c r="I28" s="176">
        <f>IF(OR($H$6="",$H$7=""),"",IF($B28="","",IF(ISNA(VLOOKUP($B28,'LT01'!$B$12:$N$51,12,FALSE)),"",IF(VLOOKUP($B28,'LT01'!$B$12:$N$51,12,FALSE)="","",VLOOKUP($B28,'LT01'!$B$12:$N$51,12,FALSE)))))</f>
        <v>6.4</v>
      </c>
      <c r="J28" s="176">
        <f>IF(OR($H$6="",$H$7=""),"",IF($B28="","",IF(ISNA(VLOOKUP($B28,'LT01'!$B$12:$N$51,13,FALSE)),"",IF(VLOOKUP($B28,'LT01'!$B$12:$N$51,13,FALSE)="","",VLOOKUP($B28,'LT01'!$B$12:$N$51,13,FALSE)))))</f>
        <v>7</v>
      </c>
      <c r="K28" s="70"/>
      <c r="L28" s="71" t="str">
        <f t="shared" si="7"/>
        <v/>
      </c>
      <c r="M28" s="69">
        <f>IF(OR($M$6="",$M$7=""),"",IF($B28="","",IF(ISNA(VLOOKUP($B28,'LT02'!$B$12:$N$51,11,FALSE)),"",IF(VLOOKUP($B28,'LT02'!$B$12:$N$51,11,FALSE)="","",VLOOKUP($B28,'LT02'!$B$12:$N$51,11,FALSE)))))</f>
        <v>7</v>
      </c>
      <c r="N28" s="176">
        <f>IF(OR($H$6="",$H$7=""),"",IF($B28="","",IF(ISNA(VLOOKUP($B28,'LT02'!$B$12:$N$51,12,FALSE)),"",IF(VLOOKUP($B28,'LT02'!$B$12:$N$51,12,FALSE)="","",VLOOKUP($B28,'LT02'!$B$12:$N$51,12,FALSE)))))</f>
        <v>9</v>
      </c>
      <c r="O28" s="176">
        <f>IF(OR($M$6="",$M$7=""),"",IF($B28="","",IF(ISNA(VLOOKUP($B28,'LT02'!$B$12:$N$51,13,FALSE)),"",IF(VLOOKUP($B28,'LT02'!$B$12:$N$51,13,FALSE)="","",VLOOKUP($B28,'LT02'!$B$12:$N$51,13,FALSE)))))</f>
        <v>8.1999999999999993</v>
      </c>
      <c r="P28" s="70"/>
      <c r="Q28" s="71" t="str">
        <f t="shared" si="8"/>
        <v/>
      </c>
      <c r="R28" s="69">
        <f>IF(OR($R$6="",$R$7=""),"",IF($B28="","",IF(ISNA(VLOOKUP($B28,'LT03'!$B$12:$N$51,11,FALSE)),"",IF(VLOOKUP($B28,'LT03'!$B$12:$N$51,11,FALSE)="","",VLOOKUP($B28,'LT03'!$B$12:$N$51,11,FALSE)))))</f>
        <v>7</v>
      </c>
      <c r="S28" s="176">
        <f>IF(OR($H$6="",$H$7=""),"",IF($B28="","",IF(ISNA(VLOOKUP($B28,'LT03'!$B$12:$N$51,12,FALSE)),"",IF(VLOOKUP($B28,'LT03'!$B$12:$N$51,12,FALSE)="","",VLOOKUP($B28,'LT03'!$B$12:$N$51,12,FALSE)))))</f>
        <v>5.7</v>
      </c>
      <c r="T28" s="176">
        <f>IF(OR($R$6="",$R$7=""),"",IF($B28="","",IF(ISNA(VLOOKUP($B28,'LT03'!$B$12:$N$51,13,FALSE)),"",IF(VLOOKUP($B28,'LT03'!$B$12:$N$51,13,FALSE)="","",VLOOKUP($B28,'LT03'!$B$12:$N$51,13,FALSE)))))</f>
        <v>6.2</v>
      </c>
      <c r="U28" s="70"/>
      <c r="V28" s="71" t="str">
        <f t="shared" si="9"/>
        <v/>
      </c>
      <c r="W28" s="69">
        <f>IF(OR($W$6="",$W$7=""),"",IF($B28="","",IF(ISNA(VLOOKUP($B28,'LT04'!$B$12:$N$51,11,FALSE)),"",IF(VLOOKUP($B28,'LT04'!$B$12:$N$51,11,FALSE)="","",VLOOKUP($B28,'LT04'!$B$12:$N$51,11,FALSE)))))</f>
        <v>5.6</v>
      </c>
      <c r="X28" s="176">
        <f>IF(OR($H$6="",$H$7=""),"",IF($B28="","",IF(ISNA(VLOOKUP($B28,'LT04'!$B$12:$N$51,12,FALSE)),"",IF(VLOOKUP($B28,'LT04'!$B$12:$N$51,12,FALSE)="","",VLOOKUP($B28,'LT04'!$B$12:$N$51,12,FALSE)))))</f>
        <v>6.5</v>
      </c>
      <c r="Y28" s="176">
        <f>IF(OR($W$6="",$W$7=""),"",IF($B28="","",IF(ISNA(VLOOKUP($B28,'LT04'!$B$12:$N$51,13,FALSE)),"",IF(VLOOKUP($B28,'LT04'!$B$12:$N$51,13,FALSE)="","",VLOOKUP($B28,'LT04'!$B$12:$N$51,13,FALSE)))))</f>
        <v>6.1</v>
      </c>
      <c r="Z28" s="70"/>
      <c r="AA28" s="71" t="str">
        <f t="shared" si="10"/>
        <v/>
      </c>
      <c r="AB28" s="69">
        <f>IF(OR($AB$6="",$AB$7=""),"",IF($B28="","",IF(ISNA(VLOOKUP($B28,'LT05'!$B$12:$N$51,11,FALSE)),"",IF(VLOOKUP($B28,'LT05'!$B$12:$N$51,11,FALSE)="","",VLOOKUP($B28,'LT05'!$B$12:$N$51,11,FALSE)))))</f>
        <v>7.3</v>
      </c>
      <c r="AC28" s="176">
        <f>IF(OR($H$6="",$H$7=""),"",IF($B28="","",IF(ISNA(VLOOKUP($B28,'LT05'!$B$12:$N$51,12,FALSE)),"",IF(VLOOKUP($B28,'LT05'!$B$12:$N$51,12,FALSE)="","",VLOOKUP($B28,'LT05'!$B$12:$N$51,12,FALSE)))))</f>
        <v>10</v>
      </c>
      <c r="AD28" s="176">
        <f>IF(OR($AB$6="",$AB$7=""),"",IF($B28="","",IF(ISNA(VLOOKUP($B28,'LT05'!$B$12:$N$51,13,FALSE)),"",IF(VLOOKUP($B28,'LT05'!$B$12:$N$51,13,FALSE)="","",VLOOKUP($B28,'LT05'!$B$12:$N$51,13,FALSE)))))</f>
        <v>8.9</v>
      </c>
      <c r="AE28" s="70"/>
      <c r="AF28" s="71" t="str">
        <f t="shared" si="11"/>
        <v/>
      </c>
      <c r="AG28" s="69" t="str">
        <f>IF(OR($AG$6="",$AG$7=""),"",IF($B28="","",IF(ISNA(VLOOKUP($B28,'LT06'!$B$12:$N$51,11,FALSE)),"",IF(VLOOKUP($B28,'LT06'!$B$12:$N$51,11,FALSE)="","",VLOOKUP($B28,'LT06'!$B$12:$N$51,11,FALSE)))))</f>
        <v/>
      </c>
      <c r="AH28" s="176" t="str">
        <f>IF(OR($H$6="",$H$7=""),"",IF($B28="","",IF(ISNA(VLOOKUP($B28,'LT06'!$B$12:$N$51,12,FALSE)),"",IF(VLOOKUP($B28,'LT06'!$B$12:$N$51,12,FALSE)="","",VLOOKUP($B28,'LT06'!$B$12:$N$51,12,FALSE)))))</f>
        <v/>
      </c>
      <c r="AI28" s="176" t="str">
        <f>IF(OR($AG$6="",$AG$7=""),"",IF($B28="","",IF(ISNA(VLOOKUP($B28,'LT06'!$B$12:$N$51,13,FALSE)),"",IF(VLOOKUP($B28,'LT06'!$B$12:$N$51,13,FALSE)="","",VLOOKUP($B28,'LT06'!$B$12:$N$51,13,FALSE)))))</f>
        <v/>
      </c>
      <c r="AJ28" s="70"/>
      <c r="AK28" s="71" t="str">
        <f t="shared" si="12"/>
        <v/>
      </c>
      <c r="AL28" s="69" t="str">
        <f>IF(OR($AL$6="",$AL$7=""),"",IF($B28="","",IF(ISNA(VLOOKUP($B28,'LT07'!$B$12:$N$51,11,FALSE)),"",IF(VLOOKUP($B28,'LT07'!$B$12:$N$51,11,FALSE)="","",VLOOKUP($B28,'LT07'!$B$12:$N$51,11,FALSE)))))</f>
        <v/>
      </c>
      <c r="AM28" s="176" t="str">
        <f>IF(OR($H$6="",$H$7=""),"",IF($B28="","",IF(ISNA(VLOOKUP($B28,'LT07'!$B$12:$N$51,12,FALSE)),"",IF(VLOOKUP($B28,'LT07'!$B$12:$N$51,12,FALSE)="","",VLOOKUP($B28,'LT07'!$B$12:$N$51,12,FALSE)))))</f>
        <v/>
      </c>
      <c r="AN28" s="176" t="str">
        <f>IF(OR($AL$6="",$AL$7=""),"",IF($B28="","",IF(ISNA(VLOOKUP($B28,'LT07'!$B$12:$N$51,13,FALSE)),"",IF(VLOOKUP($B28,'LT07'!$B$12:$N$51,13,FALSE)="","",VLOOKUP($B28,'LT07'!$B$12:$N$51,13,FALSE)))))</f>
        <v/>
      </c>
      <c r="AO28" s="70"/>
      <c r="AP28" s="71" t="str">
        <f t="shared" si="13"/>
        <v/>
      </c>
      <c r="AQ28" s="69" t="str">
        <f>IF(OR($AQ$6="",$AQ$7=""),"",IF($B28="","",IF(ISNA(VLOOKUP($B28,'LT08'!$B$12:$N$51,11,FALSE)),"",IF(VLOOKUP($B28,'LT08'!$B$12:$N$51,11,FALSE)="","",VLOOKUP($B28,'LT08'!$B$12:$N$51,11,FALSE)))))</f>
        <v/>
      </c>
      <c r="AR28" s="176" t="str">
        <f>IF(OR($H$6="",$H$7=""),"",IF($B28="","",IF(ISNA(VLOOKUP($B28,'LT08'!$B$12:$N$51,12,FALSE)),"",IF(VLOOKUP($B28,'LT08'!$B$12:$N$51,12,FALSE)="","",VLOOKUP($B28,'LT08'!$B$12:$N$51,12,FALSE)))))</f>
        <v/>
      </c>
      <c r="AS28" s="176" t="str">
        <f>IF(OR($AQ$6="",$AQ$7=""),"",IF($B28="","",IF(ISNA(VLOOKUP($B28,'LT08'!$B$12:$N$51,13,FALSE)),"",IF(VLOOKUP($B28,'LT08'!$B$12:$N$51,13,FALSE)="","",VLOOKUP($B28,'LT08'!$B$12:$N$51,13,FALSE)))))</f>
        <v/>
      </c>
      <c r="AT28" s="70"/>
      <c r="AU28" s="71" t="str">
        <f t="shared" si="14"/>
        <v/>
      </c>
      <c r="AV28" s="69" t="str">
        <f>IF(OR($AV$6="",$AV$7=""),"",IF($B28="","",IF(ISNA(VLOOKUP($B28,'LT09'!$B$12:$N$51,11,FALSE)),"",IF(VLOOKUP($B28,'LT09'!$B$12:$N$51,11,FALSE)="","",VLOOKUP($B28,'LT09'!$B$12:$N$51,11,FALSE)))))</f>
        <v/>
      </c>
      <c r="AW28" s="176" t="str">
        <f>IF(OR($H$6="",$H$7=""),"",IF($B28="","",IF(ISNA(VLOOKUP($B28,'LT09'!$B$12:$N$51,12,FALSE)),"",IF(VLOOKUP($B28,'LT09'!$B$12:$N$51,12,FALSE)="","",VLOOKUP($B28,'LT09'!$B$12:$N$51,12,FALSE)))))</f>
        <v/>
      </c>
      <c r="AX28" s="176" t="str">
        <f>IF(OR($AV$6="",$AV$7=""),"",IF($B28="","",IF(ISNA(VLOOKUP($B28,'LT09'!$B$12:$N$51,13,FALSE)),"",IF(VLOOKUP($B28,'LT09'!$B$12:$N$51,13,FALSE)="","",VLOOKUP($B28,'LT09'!$B$12:$N$51,13,FALSE)))))</f>
        <v/>
      </c>
      <c r="AY28" s="70"/>
      <c r="AZ28" s="71" t="str">
        <f t="shared" si="15"/>
        <v/>
      </c>
      <c r="BA28" s="68"/>
      <c r="BB28" s="205"/>
      <c r="BC28" s="176" t="str">
        <f>IF(OR($BF$6="",$BF$7=""),"",IF($B28="","",IF(ISNA(VLOOKUP($B28,'DO AN'!$B$12:$N$51,11,FALSE)),"",IF(VLOOKUP($B28,'DO AN'!$B$12:$N$51,11,FALSE)="","",VLOOKUP($B28,'DO AN'!$B$12:$N$51,11,FALSE)))))</f>
        <v/>
      </c>
      <c r="BD28" s="70"/>
      <c r="BE28" s="75"/>
      <c r="BF28" s="69">
        <f>IF(OR($BF$6="",$BF$7=""),"",IF($B28="","",IF(ISNA(VLOOKUP($B28,'TH01'!$B$12:$N$51,11,FALSE)),"",IF(VLOOKUP($B28,'TH01'!$B$12:$N$51,11,FALSE)="","",VLOOKUP($B28,'TH01'!$B$12:$N$51,11,FALSE)))))</f>
        <v>4.5</v>
      </c>
      <c r="BG28" s="176">
        <f>IF(OR($H$6="",$H$7=""),"",IF($B28="","",IF(ISNA(VLOOKUP($B28,'TH01'!$B$12:$N$51,12,FALSE)),"",IF(VLOOKUP($B28,'TH01'!$B$12:$N$51,12,FALSE)="","",VLOOKUP($B28,'TH01'!$B$12:$N$51,12,FALSE)))))</f>
        <v>9</v>
      </c>
      <c r="BH28" s="176">
        <f>IF(OR($BF$6="",$BF$7=""),"",IF($B28="","",IF(ISNA(VLOOKUP($B28,'TH01'!$B$12:$N$51,13,FALSE)),"",IF(VLOOKUP($B28,'TH01'!$B$12:$N$51,13,FALSE)="","",VLOOKUP($B28,'TH01'!$B$12:$N$51,13,FALSE)))))</f>
        <v>7.2</v>
      </c>
      <c r="BI28" s="70"/>
      <c r="BJ28" s="71" t="str">
        <f t="shared" si="16"/>
        <v/>
      </c>
      <c r="BK28" s="69">
        <f>IF(OR($BK$6="",$BK$7=""),"",IF($B28="","",IF(ISNA(VLOOKUP($B28,'TH02'!$B$12:$N$51,11,FALSE)),"",IF(VLOOKUP($B28,'TH02'!$B$12:$N$51,11,FALSE)="","",VLOOKUP($B28,'TH02'!$B$12:$N$51,11,FALSE)))))</f>
        <v>6.8</v>
      </c>
      <c r="BL28" s="176">
        <f>IF(OR($H$6="",$H$7=""),"",IF($B28="","",IF(ISNA(VLOOKUP($B28,'TH02'!$B$12:$N$51,12,FALSE)),"",IF(VLOOKUP($B28,'TH02'!$B$12:$N$51,12,FALSE)="","",VLOOKUP($B28,'TH02'!$B$12:$N$51,12,FALSE)))))</f>
        <v>7</v>
      </c>
      <c r="BM28" s="176">
        <f>IF(OR($BK$6="",$BK$7=""),"",IF($B28="","",IF(ISNA(VLOOKUP($B28,'TH02'!$B$12:$N$51,13,FALSE)),"",IF(VLOOKUP($B28,'TH02'!$B$12:$N$51,13,FALSE)="","",VLOOKUP($B28,'TH02'!$B$12:$N$51,13,FALSE)))))</f>
        <v>6.9</v>
      </c>
      <c r="BN28" s="70"/>
      <c r="BO28" s="71" t="str">
        <f t="shared" si="17"/>
        <v/>
      </c>
      <c r="BP28" s="69">
        <f>IF(OR($BP$6="",$BP$7=""),"",IF($B28="","",IF(ISNA(VLOOKUP($B28,'TH03'!$B$12:$N$51,11,FALSE)),"",IF(VLOOKUP($B28,'TH03'!$B$12:$N$51,11,FALSE)="","",VLOOKUP($B28,'TH03'!$B$12:$N$51,11,FALSE)))))</f>
        <v>6.1</v>
      </c>
      <c r="BQ28" s="176">
        <f>IF(OR($H$6="",$H$7=""),"",IF($B28="","",IF(ISNA(VLOOKUP($B28,'TH03'!$B$12:$N$51,12,FALSE)),"",IF(VLOOKUP($B28,'TH03'!$B$12:$N$51,12,FALSE)="","",VLOOKUP($B28,'TH03'!$B$12:$N$51,12,FALSE)))))</f>
        <v>7</v>
      </c>
      <c r="BR28" s="176">
        <f>IF(OR($BP$6="",$BP$7=""),"",IF($B28="","",IF(ISNA(VLOOKUP($B28,'TH03'!$B$12:$N$51,13,FALSE)),"",IF(VLOOKUP($B28,'TH03'!$B$12:$N$51,13,FALSE)="","",VLOOKUP($B28,'TH03'!$B$12:$N$51,13,FALSE)))))</f>
        <v>6.6</v>
      </c>
      <c r="BS28" s="48"/>
      <c r="BT28" s="71" t="str">
        <f t="shared" si="18"/>
        <v/>
      </c>
      <c r="BU28" s="69" t="str">
        <f>IF(OR($BU$6="",$BU$7=""),"",IF($B28="","",IF(ISNA(VLOOKUP($B28,'TH04'!$B$12:$N$51,11,FALSE)),"",IF(VLOOKUP($B28,'TH04'!$B$12:$N$51,11,FALSE)="","",VLOOKUP($B28,'TH04'!$B$12:$N$51,11,FALSE)))))</f>
        <v/>
      </c>
      <c r="BV28" s="176" t="str">
        <f>IF(OR($H$6="",$H$7=""),"",IF($B28="","",IF(ISNA(VLOOKUP($B28,'TH04'!$B$12:$N$51,12,FALSE)),"",IF(VLOOKUP($B28,'TH04'!$B$12:$N$51,12,FALSE)="","",VLOOKUP($B28,'TH04'!$B$12:$N$51,12,FALSE)))))</f>
        <v/>
      </c>
      <c r="BW28" s="176" t="str">
        <f>IF(OR($BU$6="",$BU$7=""),"",IF($B28="","",IF(ISNA(VLOOKUP($B28,'TH04'!$B$12:$N$51,13,FALSE)),"",IF(VLOOKUP($B28,'TH04'!$B$12:$N$51,13,FALSE)="","",VLOOKUP($B28,'TH04'!$B$12:$N$51,13,FALSE)))))</f>
        <v/>
      </c>
      <c r="BX28" s="70"/>
      <c r="BY28" s="71" t="str">
        <f t="shared" si="19"/>
        <v/>
      </c>
      <c r="BZ28" s="69" t="str">
        <f>IF(OR($BZ$6="",$BZ$7=""),"",IF($B28="","",IF(ISNA(VLOOKUP($B28,'TH05'!$B$12:$N$51,11,FALSE)),"",IF(VLOOKUP($B28,'TH05'!$B$12:$N$51,11,FALSE)="","",VLOOKUP($B28,'TH05'!$B$12:$N$51,11,FALSE)))))</f>
        <v/>
      </c>
      <c r="CA28" s="176" t="str">
        <f>IF(OR($H$6="",$H$7=""),"",IF($B28="","",IF(ISNA(VLOOKUP($B28,'TH05'!$B$12:$N$51,12,FALSE)),"",IF(VLOOKUP($B28,'TH05'!$B$12:$N$51,12,FALSE)="","",VLOOKUP($B28,'TH05'!$B$12:$N$51,12,FALSE)))))</f>
        <v/>
      </c>
      <c r="CB28" s="176" t="str">
        <f>IF(OR($BZ$6="",$BZ$7=""),"",IF($B28="","",IF(ISNA(VLOOKUP($B28,'TH05'!$B$12:$N$51,13,FALSE)),"",IF(VLOOKUP($B28,'TH05'!$B$12:$N$51,13,FALSE)="","",VLOOKUP($B28,'TH05'!$B$12:$N$51,13,FALSE)))))</f>
        <v/>
      </c>
      <c r="CC28" s="70"/>
      <c r="CD28" s="71" t="str">
        <f t="shared" si="20"/>
        <v/>
      </c>
      <c r="CE28" s="69" t="str">
        <f>IF(OR($CE$6="",$CE$7=""),"",IF($B28="","",IF(ISNA(VLOOKUP($B28,'TH06'!$B$12:$N$51,11,FALSE)),"",IF(VLOOKUP($B28,'TH06'!$B$12:$N$51,11,FALSE)="","",VLOOKUP($B28,'TH06'!$B$12:$N$51,11,FALSE)))))</f>
        <v/>
      </c>
      <c r="CF28" s="176" t="str">
        <f>IF(OR($H$6="",$H$7=""),"",IF($B28="","",IF(ISNA(VLOOKUP($B28,'TH06'!$B$12:$N$51,12,FALSE)),"",IF(VLOOKUP($B28,'TH06'!$B$12:$N$51,12,FALSE)="","",VLOOKUP($B28,'TH06'!$B$12:$N$51,12,FALSE)))))</f>
        <v/>
      </c>
      <c r="CG28" s="176" t="str">
        <f>IF(OR($CE$6="",$CE$7=""),"",IF($B28="","",IF(ISNA(VLOOKUP($B28,'TH06'!$B$12:$N$51,13,FALSE)),"",IF(VLOOKUP($B28,'TH06'!$B$12:$N$51,13,FALSE)="","",VLOOKUP($B28,'TH06'!$B$12:$N$51,13,FALSE)))))</f>
        <v/>
      </c>
      <c r="CH28" s="70"/>
      <c r="CI28" s="71" t="str">
        <f t="shared" si="21"/>
        <v/>
      </c>
      <c r="CJ28" s="200">
        <f t="shared" si="22"/>
        <v>7</v>
      </c>
      <c r="CK28" s="201" t="str">
        <f t="shared" si="23"/>
        <v/>
      </c>
      <c r="CL28" s="82"/>
      <c r="CM28" s="79" t="str">
        <f t="shared" si="0"/>
        <v>Khá</v>
      </c>
      <c r="CN28" s="79" t="str">
        <f t="shared" si="1"/>
        <v/>
      </c>
      <c r="CO28" s="79" t="str">
        <f t="shared" si="2"/>
        <v/>
      </c>
      <c r="CP28" s="49"/>
      <c r="CQ28" s="177">
        <f t="shared" si="3"/>
        <v>0</v>
      </c>
      <c r="CR28" s="178">
        <f t="shared" si="24"/>
        <v>6.4</v>
      </c>
      <c r="CS28" s="17">
        <f t="shared" si="25"/>
        <v>9</v>
      </c>
      <c r="CT28" s="17">
        <f t="shared" si="26"/>
        <v>5.7</v>
      </c>
      <c r="CU28" s="17">
        <f t="shared" si="27"/>
        <v>6.5</v>
      </c>
      <c r="CV28" s="17">
        <f t="shared" si="28"/>
        <v>10</v>
      </c>
      <c r="CW28" s="17" t="str">
        <f t="shared" si="29"/>
        <v/>
      </c>
      <c r="CX28" s="17" t="str">
        <f t="shared" si="30"/>
        <v/>
      </c>
      <c r="CY28" s="17" t="str">
        <f t="shared" si="31"/>
        <v/>
      </c>
      <c r="CZ28" s="17" t="str">
        <f t="shared" si="32"/>
        <v/>
      </c>
      <c r="DA28" s="17" t="str">
        <f t="shared" si="33"/>
        <v/>
      </c>
      <c r="DB28" s="17">
        <f t="shared" si="34"/>
        <v>9</v>
      </c>
      <c r="DC28" s="17">
        <f t="shared" si="35"/>
        <v>7</v>
      </c>
      <c r="DD28" s="17">
        <f t="shared" si="36"/>
        <v>7</v>
      </c>
      <c r="DE28" s="17" t="str">
        <f t="shared" si="37"/>
        <v/>
      </c>
      <c r="DF28" s="17" t="str">
        <f t="shared" si="38"/>
        <v/>
      </c>
      <c r="DG28" s="179" t="str">
        <f t="shared" si="39"/>
        <v/>
      </c>
      <c r="DH28" s="192">
        <f t="shared" si="4"/>
        <v>0</v>
      </c>
      <c r="DI28" s="178">
        <f t="shared" si="40"/>
        <v>7</v>
      </c>
      <c r="DJ28" s="17">
        <f t="shared" si="41"/>
        <v>8.1999999999999993</v>
      </c>
      <c r="DK28" s="17">
        <f t="shared" si="42"/>
        <v>6.2</v>
      </c>
      <c r="DL28" s="17">
        <f t="shared" si="43"/>
        <v>6.1</v>
      </c>
      <c r="DM28" s="17">
        <f t="shared" si="44"/>
        <v>8.9</v>
      </c>
      <c r="DN28" s="17" t="str">
        <f t="shared" si="45"/>
        <v/>
      </c>
      <c r="DO28" s="17" t="str">
        <f t="shared" si="46"/>
        <v/>
      </c>
      <c r="DP28" s="17" t="str">
        <f t="shared" si="47"/>
        <v/>
      </c>
      <c r="DQ28" s="17" t="str">
        <f t="shared" si="48"/>
        <v/>
      </c>
      <c r="DR28" s="17" t="str">
        <f t="shared" si="49"/>
        <v/>
      </c>
      <c r="DS28" s="17">
        <f t="shared" si="50"/>
        <v>7.2</v>
      </c>
      <c r="DT28" s="17">
        <f t="shared" si="51"/>
        <v>6.9</v>
      </c>
      <c r="DU28" s="17">
        <f t="shared" si="52"/>
        <v>6.6</v>
      </c>
      <c r="DV28" s="17" t="str">
        <f t="shared" si="53"/>
        <v/>
      </c>
      <c r="DW28" s="17" t="str">
        <f t="shared" si="54"/>
        <v/>
      </c>
      <c r="DX28" s="17" t="str">
        <f t="shared" si="55"/>
        <v/>
      </c>
      <c r="DY28" s="204">
        <f t="shared" si="5"/>
        <v>7</v>
      </c>
      <c r="DZ28" s="86" t="str">
        <f t="shared" si="56"/>
        <v/>
      </c>
      <c r="EA28" s="17" t="str">
        <f t="shared" si="57"/>
        <v/>
      </c>
      <c r="EB28" s="17" t="str">
        <f t="shared" si="58"/>
        <v/>
      </c>
      <c r="EC28" s="17" t="str">
        <f t="shared" si="59"/>
        <v/>
      </c>
      <c r="ED28" s="17" t="str">
        <f t="shared" si="60"/>
        <v/>
      </c>
      <c r="EE28" s="17" t="str">
        <f t="shared" si="61"/>
        <v/>
      </c>
      <c r="EF28" s="17" t="str">
        <f t="shared" si="62"/>
        <v/>
      </c>
      <c r="EG28" s="17" t="str">
        <f t="shared" si="63"/>
        <v/>
      </c>
      <c r="EH28" s="17" t="str">
        <f t="shared" si="64"/>
        <v/>
      </c>
      <c r="EI28" s="17" t="str">
        <f t="shared" si="65"/>
        <v/>
      </c>
      <c r="EJ28" s="17" t="str">
        <f t="shared" si="66"/>
        <v/>
      </c>
      <c r="EK28" s="17" t="str">
        <f t="shared" si="67"/>
        <v/>
      </c>
      <c r="EL28" s="17" t="str">
        <f t="shared" si="68"/>
        <v/>
      </c>
      <c r="EM28" s="17" t="str">
        <f t="shared" si="69"/>
        <v/>
      </c>
      <c r="EN28" s="17" t="str">
        <f t="shared" si="70"/>
        <v/>
      </c>
      <c r="EO28" s="227" t="str">
        <f t="shared" si="71"/>
        <v/>
      </c>
      <c r="EP28" s="178">
        <f t="shared" si="72"/>
        <v>7</v>
      </c>
      <c r="EQ28" s="17">
        <f t="shared" si="73"/>
        <v>8.1999999999999993</v>
      </c>
      <c r="ER28" s="17">
        <f t="shared" si="74"/>
        <v>6.2</v>
      </c>
      <c r="ES28" s="17">
        <f t="shared" si="75"/>
        <v>6.1</v>
      </c>
      <c r="ET28" s="17">
        <f t="shared" si="76"/>
        <v>8.9</v>
      </c>
      <c r="EU28" s="17" t="str">
        <f t="shared" si="77"/>
        <v/>
      </c>
      <c r="EV28" s="17" t="str">
        <f t="shared" si="78"/>
        <v/>
      </c>
      <c r="EW28" s="17" t="str">
        <f t="shared" si="79"/>
        <v/>
      </c>
      <c r="EX28" s="17" t="str">
        <f t="shared" si="80"/>
        <v/>
      </c>
      <c r="EY28" s="17" t="str">
        <f t="shared" si="81"/>
        <v/>
      </c>
      <c r="EZ28" s="17">
        <f t="shared" si="82"/>
        <v>7.2</v>
      </c>
      <c r="FA28" s="17">
        <f t="shared" si="83"/>
        <v>6.9</v>
      </c>
      <c r="FB28" s="17">
        <f t="shared" si="84"/>
        <v>6.6</v>
      </c>
      <c r="FC28" s="17" t="str">
        <f t="shared" si="85"/>
        <v/>
      </c>
      <c r="FD28" s="17" t="str">
        <f t="shared" si="86"/>
        <v/>
      </c>
      <c r="FE28" s="17" t="str">
        <f t="shared" si="87"/>
        <v/>
      </c>
      <c r="FF28" s="204" t="str">
        <f t="shared" si="6"/>
        <v/>
      </c>
    </row>
    <row r="29" spans="1:162" ht="15.75">
      <c r="A29" s="63">
        <f>IF(B29="","",IF(SUBTOTAL(3,$B$12:B29)=SUBTOTAL(3,$B$12:B28),"",SUBTOTAL(3,$B$12:B29)))</f>
        <v>18</v>
      </c>
      <c r="B29" s="283" t="s">
        <v>245</v>
      </c>
      <c r="C29" s="66" t="str">
        <f>IF($B29="","",IF(ISNA(VLOOKUP($B29,'DS LOP HKI'!$B$2:$D$1060,2,FALSE))=TRUE,"",VLOOKUP($B29,'DS LOP HKI'!$B$2:$D$1060,2,FALSE)))</f>
        <v>Nguyễn Hữu</v>
      </c>
      <c r="D29" s="67" t="str">
        <f>IF($B29="","",IF(ISNA(VLOOKUP($B29,'DS LOP HKI'!$B$2:$D$1060,3,FALSE))=TRUE,"",VLOOKUP($B29,'DS LOP HKI'!$B$2:$D$1060,3,FALSE)))</f>
        <v>Phước</v>
      </c>
      <c r="E29" s="283" t="s">
        <v>38</v>
      </c>
      <c r="F29" s="47"/>
      <c r="G29" s="76"/>
      <c r="H29" s="69">
        <f>IF(OR($H$6="",$H$7=""),"",IF($B29="","",IF(ISNA(VLOOKUP($B29,'LT01'!$B$12:$N$51,11,FALSE)),"",IF(VLOOKUP($B29,'LT01'!$B$12:$N$51,11,FALSE)="","",VLOOKUP($B29,'LT01'!$B$12:$N$51,11,FALSE)))))</f>
        <v>6.3</v>
      </c>
      <c r="I29" s="176">
        <f>IF(OR($H$6="",$H$7=""),"",IF($B29="","",IF(ISNA(VLOOKUP($B29,'LT01'!$B$12:$N$51,12,FALSE)),"",IF(VLOOKUP($B29,'LT01'!$B$12:$N$51,12,FALSE)="","",VLOOKUP($B29,'LT01'!$B$12:$N$51,12,FALSE)))))</f>
        <v>5.8</v>
      </c>
      <c r="J29" s="176">
        <f>IF(OR($H$6="",$H$7=""),"",IF($B29="","",IF(ISNA(VLOOKUP($B29,'LT01'!$B$12:$N$51,13,FALSE)),"",IF(VLOOKUP($B29,'LT01'!$B$12:$N$51,13,FALSE)="","",VLOOKUP($B29,'LT01'!$B$12:$N$51,13,FALSE)))))</f>
        <v>6</v>
      </c>
      <c r="K29" s="70"/>
      <c r="L29" s="71" t="str">
        <f t="shared" si="7"/>
        <v/>
      </c>
      <c r="M29" s="69">
        <f>IF(OR($M$6="",$M$7=""),"",IF($B29="","",IF(ISNA(VLOOKUP($B29,'LT02'!$B$12:$N$51,11,FALSE)),"",IF(VLOOKUP($B29,'LT02'!$B$12:$N$51,11,FALSE)="","",VLOOKUP($B29,'LT02'!$B$12:$N$51,11,FALSE)))))</f>
        <v>4</v>
      </c>
      <c r="N29" s="176">
        <f>IF(OR($H$6="",$H$7=""),"",IF($B29="","",IF(ISNA(VLOOKUP($B29,'LT02'!$B$12:$N$51,12,FALSE)),"",IF(VLOOKUP($B29,'LT02'!$B$12:$N$51,12,FALSE)="","",VLOOKUP($B29,'LT02'!$B$12:$N$51,12,FALSE)))))</f>
        <v>4</v>
      </c>
      <c r="O29" s="176">
        <f>IF(OR($M$6="",$M$7=""),"",IF($B29="","",IF(ISNA(VLOOKUP($B29,'LT02'!$B$12:$N$51,13,FALSE)),"",IF(VLOOKUP($B29,'LT02'!$B$12:$N$51,13,FALSE)="","",VLOOKUP($B29,'LT02'!$B$12:$N$51,13,FALSE)))))</f>
        <v>4</v>
      </c>
      <c r="P29" s="70"/>
      <c r="Q29" s="71" t="str">
        <f t="shared" si="8"/>
        <v/>
      </c>
      <c r="R29" s="69">
        <f>IF(OR($R$6="",$R$7=""),"",IF($B29="","",IF(ISNA(VLOOKUP($B29,'LT03'!$B$12:$N$51,11,FALSE)),"",IF(VLOOKUP($B29,'LT03'!$B$12:$N$51,11,FALSE)="","",VLOOKUP($B29,'LT03'!$B$12:$N$51,11,FALSE)))))</f>
        <v>6.9</v>
      </c>
      <c r="S29" s="176">
        <f>IF(OR($H$6="",$H$7=""),"",IF($B29="","",IF(ISNA(VLOOKUP($B29,'LT03'!$B$12:$N$51,12,FALSE)),"",IF(VLOOKUP($B29,'LT03'!$B$12:$N$51,12,FALSE)="","",VLOOKUP($B29,'LT03'!$B$12:$N$51,12,FALSE)))))</f>
        <v>6.8</v>
      </c>
      <c r="T29" s="176">
        <f>IF(OR($R$6="",$R$7=""),"",IF($B29="","",IF(ISNA(VLOOKUP($B29,'LT03'!$B$12:$N$51,13,FALSE)),"",IF(VLOOKUP($B29,'LT03'!$B$12:$N$51,13,FALSE)="","",VLOOKUP($B29,'LT03'!$B$12:$N$51,13,FALSE)))))</f>
        <v>6.8</v>
      </c>
      <c r="U29" s="70"/>
      <c r="V29" s="71" t="str">
        <f t="shared" si="9"/>
        <v/>
      </c>
      <c r="W29" s="69">
        <f>IF(OR($W$6="",$W$7=""),"",IF($B29="","",IF(ISNA(VLOOKUP($B29,'LT04'!$B$12:$N$51,11,FALSE)),"",IF(VLOOKUP($B29,'LT04'!$B$12:$N$51,11,FALSE)="","",VLOOKUP($B29,'LT04'!$B$12:$N$51,11,FALSE)))))</f>
        <v>5</v>
      </c>
      <c r="X29" s="176">
        <f>IF(OR($H$6="",$H$7=""),"",IF($B29="","",IF(ISNA(VLOOKUP($B29,'LT04'!$B$12:$N$51,12,FALSE)),"",IF(VLOOKUP($B29,'LT04'!$B$12:$N$51,12,FALSE)="","",VLOOKUP($B29,'LT04'!$B$12:$N$51,12,FALSE)))))</f>
        <v>5</v>
      </c>
      <c r="Y29" s="176">
        <f>IF(OR($W$6="",$W$7=""),"",IF($B29="","",IF(ISNA(VLOOKUP($B29,'LT04'!$B$12:$N$51,13,FALSE)),"",IF(VLOOKUP($B29,'LT04'!$B$12:$N$51,13,FALSE)="","",VLOOKUP($B29,'LT04'!$B$12:$N$51,13,FALSE)))))</f>
        <v>5</v>
      </c>
      <c r="Z29" s="70"/>
      <c r="AA29" s="71" t="str">
        <f t="shared" si="10"/>
        <v/>
      </c>
      <c r="AB29" s="69">
        <f>IF(OR($AB$6="",$AB$7=""),"",IF($B29="","",IF(ISNA(VLOOKUP($B29,'LT05'!$B$12:$N$51,11,FALSE)),"",IF(VLOOKUP($B29,'LT05'!$B$12:$N$51,11,FALSE)="","",VLOOKUP($B29,'LT05'!$B$12:$N$51,11,FALSE)))))</f>
        <v>3.3</v>
      </c>
      <c r="AC29" s="176">
        <f>IF(OR($H$6="",$H$7=""),"",IF($B29="","",IF(ISNA(VLOOKUP($B29,'LT05'!$B$12:$N$51,12,FALSE)),"",IF(VLOOKUP($B29,'LT05'!$B$12:$N$51,12,FALSE)="","",VLOOKUP($B29,'LT05'!$B$12:$N$51,12,FALSE)))))</f>
        <v>7</v>
      </c>
      <c r="AD29" s="176">
        <f>IF(OR($AB$6="",$AB$7=""),"",IF($B29="","",IF(ISNA(VLOOKUP($B29,'LT05'!$B$12:$N$51,13,FALSE)),"",IF(VLOOKUP($B29,'LT05'!$B$12:$N$51,13,FALSE)="","",VLOOKUP($B29,'LT05'!$B$12:$N$51,13,FALSE)))))</f>
        <v>5.5</v>
      </c>
      <c r="AE29" s="70"/>
      <c r="AF29" s="71" t="str">
        <f t="shared" si="11"/>
        <v/>
      </c>
      <c r="AG29" s="69" t="str">
        <f>IF(OR($AG$6="",$AG$7=""),"",IF($B29="","",IF(ISNA(VLOOKUP($B29,'LT06'!$B$12:$N$51,11,FALSE)),"",IF(VLOOKUP($B29,'LT06'!$B$12:$N$51,11,FALSE)="","",VLOOKUP($B29,'LT06'!$B$12:$N$51,11,FALSE)))))</f>
        <v/>
      </c>
      <c r="AH29" s="176" t="str">
        <f>IF(OR($H$6="",$H$7=""),"",IF($B29="","",IF(ISNA(VLOOKUP($B29,'LT06'!$B$12:$N$51,12,FALSE)),"",IF(VLOOKUP($B29,'LT06'!$B$12:$N$51,12,FALSE)="","",VLOOKUP($B29,'LT06'!$B$12:$N$51,12,FALSE)))))</f>
        <v/>
      </c>
      <c r="AI29" s="176" t="str">
        <f>IF(OR($AG$6="",$AG$7=""),"",IF($B29="","",IF(ISNA(VLOOKUP($B29,'LT06'!$B$12:$N$51,13,FALSE)),"",IF(VLOOKUP($B29,'LT06'!$B$12:$N$51,13,FALSE)="","",VLOOKUP($B29,'LT06'!$B$12:$N$51,13,FALSE)))))</f>
        <v/>
      </c>
      <c r="AJ29" s="70"/>
      <c r="AK29" s="71" t="str">
        <f t="shared" si="12"/>
        <v/>
      </c>
      <c r="AL29" s="69" t="str">
        <f>IF(OR($AL$6="",$AL$7=""),"",IF($B29="","",IF(ISNA(VLOOKUP($B29,'LT07'!$B$12:$N$51,11,FALSE)),"",IF(VLOOKUP($B29,'LT07'!$B$12:$N$51,11,FALSE)="","",VLOOKUP($B29,'LT07'!$B$12:$N$51,11,FALSE)))))</f>
        <v/>
      </c>
      <c r="AM29" s="176" t="str">
        <f>IF(OR($H$6="",$H$7=""),"",IF($B29="","",IF(ISNA(VLOOKUP($B29,'LT07'!$B$12:$N$51,12,FALSE)),"",IF(VLOOKUP($B29,'LT07'!$B$12:$N$51,12,FALSE)="","",VLOOKUP($B29,'LT07'!$B$12:$N$51,12,FALSE)))))</f>
        <v/>
      </c>
      <c r="AN29" s="176" t="str">
        <f>IF(OR($AL$6="",$AL$7=""),"",IF($B29="","",IF(ISNA(VLOOKUP($B29,'LT07'!$B$12:$N$51,13,FALSE)),"",IF(VLOOKUP($B29,'LT07'!$B$12:$N$51,13,FALSE)="","",VLOOKUP($B29,'LT07'!$B$12:$N$51,13,FALSE)))))</f>
        <v/>
      </c>
      <c r="AO29" s="70"/>
      <c r="AP29" s="71" t="str">
        <f t="shared" si="13"/>
        <v/>
      </c>
      <c r="AQ29" s="69" t="str">
        <f>IF(OR($AQ$6="",$AQ$7=""),"",IF($B29="","",IF(ISNA(VLOOKUP($B29,'LT08'!$B$12:$N$51,11,FALSE)),"",IF(VLOOKUP($B29,'LT08'!$B$12:$N$51,11,FALSE)="","",VLOOKUP($B29,'LT08'!$B$12:$N$51,11,FALSE)))))</f>
        <v/>
      </c>
      <c r="AR29" s="176" t="str">
        <f>IF(OR($H$6="",$H$7=""),"",IF($B29="","",IF(ISNA(VLOOKUP($B29,'LT08'!$B$12:$N$51,12,FALSE)),"",IF(VLOOKUP($B29,'LT08'!$B$12:$N$51,12,FALSE)="","",VLOOKUP($B29,'LT08'!$B$12:$N$51,12,FALSE)))))</f>
        <v/>
      </c>
      <c r="AS29" s="176" t="str">
        <f>IF(OR($AQ$6="",$AQ$7=""),"",IF($B29="","",IF(ISNA(VLOOKUP($B29,'LT08'!$B$12:$N$51,13,FALSE)),"",IF(VLOOKUP($B29,'LT08'!$B$12:$N$51,13,FALSE)="","",VLOOKUP($B29,'LT08'!$B$12:$N$51,13,FALSE)))))</f>
        <v/>
      </c>
      <c r="AT29" s="70"/>
      <c r="AU29" s="71" t="str">
        <f t="shared" si="14"/>
        <v/>
      </c>
      <c r="AV29" s="69" t="str">
        <f>IF(OR($AV$6="",$AV$7=""),"",IF($B29="","",IF(ISNA(VLOOKUP($B29,'LT09'!$B$12:$N$51,11,FALSE)),"",IF(VLOOKUP($B29,'LT09'!$B$12:$N$51,11,FALSE)="","",VLOOKUP($B29,'LT09'!$B$12:$N$51,11,FALSE)))))</f>
        <v/>
      </c>
      <c r="AW29" s="176" t="str">
        <f>IF(OR($H$6="",$H$7=""),"",IF($B29="","",IF(ISNA(VLOOKUP($B29,'LT09'!$B$12:$N$51,12,FALSE)),"",IF(VLOOKUP($B29,'LT09'!$B$12:$N$51,12,FALSE)="","",VLOOKUP($B29,'LT09'!$B$12:$N$51,12,FALSE)))))</f>
        <v/>
      </c>
      <c r="AX29" s="176" t="str">
        <f>IF(OR($AV$6="",$AV$7=""),"",IF($B29="","",IF(ISNA(VLOOKUP($B29,'LT09'!$B$12:$N$51,13,FALSE)),"",IF(VLOOKUP($B29,'LT09'!$B$12:$N$51,13,FALSE)="","",VLOOKUP($B29,'LT09'!$B$12:$N$51,13,FALSE)))))</f>
        <v/>
      </c>
      <c r="AY29" s="70"/>
      <c r="AZ29" s="71" t="str">
        <f t="shared" si="15"/>
        <v/>
      </c>
      <c r="BA29" s="68"/>
      <c r="BB29" s="205"/>
      <c r="BC29" s="176" t="str">
        <f>IF(OR($BF$6="",$BF$7=""),"",IF($B29="","",IF(ISNA(VLOOKUP($B29,'DO AN'!$B$12:$N$51,11,FALSE)),"",IF(VLOOKUP($B29,'DO AN'!$B$12:$N$51,11,FALSE)="","",VLOOKUP($B29,'DO AN'!$B$12:$N$51,11,FALSE)))))</f>
        <v/>
      </c>
      <c r="BD29" s="70"/>
      <c r="BE29" s="75"/>
      <c r="BF29" s="69">
        <f>IF(OR($BF$6="",$BF$7=""),"",IF($B29="","",IF(ISNA(VLOOKUP($B29,'TH01'!$B$12:$N$51,11,FALSE)),"",IF(VLOOKUP($B29,'TH01'!$B$12:$N$51,11,FALSE)="","",VLOOKUP($B29,'TH01'!$B$12:$N$51,11,FALSE)))))</f>
        <v>4.7</v>
      </c>
      <c r="BG29" s="176">
        <f>IF(OR($H$6="",$H$7=""),"",IF($B29="","",IF(ISNA(VLOOKUP($B29,'TH01'!$B$12:$N$51,12,FALSE)),"",IF(VLOOKUP($B29,'TH01'!$B$12:$N$51,12,FALSE)="","",VLOOKUP($B29,'TH01'!$B$12:$N$51,12,FALSE)))))</f>
        <v>7</v>
      </c>
      <c r="BH29" s="176">
        <f>IF(OR($BF$6="",$BF$7=""),"",IF($B29="","",IF(ISNA(VLOOKUP($B29,'TH01'!$B$12:$N$51,13,FALSE)),"",IF(VLOOKUP($B29,'TH01'!$B$12:$N$51,13,FALSE)="","",VLOOKUP($B29,'TH01'!$B$12:$N$51,13,FALSE)))))</f>
        <v>6.1</v>
      </c>
      <c r="BI29" s="70"/>
      <c r="BJ29" s="71" t="str">
        <f t="shared" si="16"/>
        <v/>
      </c>
      <c r="BK29" s="69">
        <f>IF(OR($BK$6="",$BK$7=""),"",IF($B29="","",IF(ISNA(VLOOKUP($B29,'TH02'!$B$12:$N$51,11,FALSE)),"",IF(VLOOKUP($B29,'TH02'!$B$12:$N$51,11,FALSE)="","",VLOOKUP($B29,'TH02'!$B$12:$N$51,11,FALSE)))))</f>
        <v>6.5</v>
      </c>
      <c r="BL29" s="176">
        <f>IF(OR($H$6="",$H$7=""),"",IF($B29="","",IF(ISNA(VLOOKUP($B29,'TH02'!$B$12:$N$51,12,FALSE)),"",IF(VLOOKUP($B29,'TH02'!$B$12:$N$51,12,FALSE)="","",VLOOKUP($B29,'TH02'!$B$12:$N$51,12,FALSE)))))</f>
        <v>4</v>
      </c>
      <c r="BM29" s="176">
        <f>IF(OR($BK$6="",$BK$7=""),"",IF($B29="","",IF(ISNA(VLOOKUP($B29,'TH02'!$B$12:$N$51,13,FALSE)),"",IF(VLOOKUP($B29,'TH02'!$B$12:$N$51,13,FALSE)="","",VLOOKUP($B29,'TH02'!$B$12:$N$51,13,FALSE)))))</f>
        <v>5</v>
      </c>
      <c r="BN29" s="70"/>
      <c r="BO29" s="71" t="str">
        <f t="shared" si="17"/>
        <v/>
      </c>
      <c r="BP29" s="69">
        <f>IF(OR($BP$6="",$BP$7=""),"",IF($B29="","",IF(ISNA(VLOOKUP($B29,'TH03'!$B$12:$N$51,11,FALSE)),"",IF(VLOOKUP($B29,'TH03'!$B$12:$N$51,11,FALSE)="","",VLOOKUP($B29,'TH03'!$B$12:$N$51,11,FALSE)))))</f>
        <v>5.7</v>
      </c>
      <c r="BQ29" s="176">
        <f>IF(OR($H$6="",$H$7=""),"",IF($B29="","",IF(ISNA(VLOOKUP($B29,'TH03'!$B$12:$N$51,12,FALSE)),"",IF(VLOOKUP($B29,'TH03'!$B$12:$N$51,12,FALSE)="","",VLOOKUP($B29,'TH03'!$B$12:$N$51,12,FALSE)))))</f>
        <v>5</v>
      </c>
      <c r="BR29" s="176">
        <f>IF(OR($BP$6="",$BP$7=""),"",IF($B29="","",IF(ISNA(VLOOKUP($B29,'TH03'!$B$12:$N$51,13,FALSE)),"",IF(VLOOKUP($B29,'TH03'!$B$12:$N$51,13,FALSE)="","",VLOOKUP($B29,'TH03'!$B$12:$N$51,13,FALSE)))))</f>
        <v>5.3</v>
      </c>
      <c r="BS29" s="48"/>
      <c r="BT29" s="71" t="str">
        <f t="shared" si="18"/>
        <v/>
      </c>
      <c r="BU29" s="69" t="str">
        <f>IF(OR($BU$6="",$BU$7=""),"",IF($B29="","",IF(ISNA(VLOOKUP($B29,'TH04'!$B$12:$N$51,11,FALSE)),"",IF(VLOOKUP($B29,'TH04'!$B$12:$N$51,11,FALSE)="","",VLOOKUP($B29,'TH04'!$B$12:$N$51,11,FALSE)))))</f>
        <v/>
      </c>
      <c r="BV29" s="176" t="str">
        <f>IF(OR($H$6="",$H$7=""),"",IF($B29="","",IF(ISNA(VLOOKUP($B29,'TH04'!$B$12:$N$51,12,FALSE)),"",IF(VLOOKUP($B29,'TH04'!$B$12:$N$51,12,FALSE)="","",VLOOKUP($B29,'TH04'!$B$12:$N$51,12,FALSE)))))</f>
        <v/>
      </c>
      <c r="BW29" s="176" t="str">
        <f>IF(OR($BU$6="",$BU$7=""),"",IF($B29="","",IF(ISNA(VLOOKUP($B29,'TH04'!$B$12:$N$51,13,FALSE)),"",IF(VLOOKUP($B29,'TH04'!$B$12:$N$51,13,FALSE)="","",VLOOKUP($B29,'TH04'!$B$12:$N$51,13,FALSE)))))</f>
        <v/>
      </c>
      <c r="BX29" s="70"/>
      <c r="BY29" s="71" t="str">
        <f t="shared" si="19"/>
        <v/>
      </c>
      <c r="BZ29" s="69" t="str">
        <f>IF(OR($BZ$6="",$BZ$7=""),"",IF($B29="","",IF(ISNA(VLOOKUP($B29,'TH05'!$B$12:$N$51,11,FALSE)),"",IF(VLOOKUP($B29,'TH05'!$B$12:$N$51,11,FALSE)="","",VLOOKUP($B29,'TH05'!$B$12:$N$51,11,FALSE)))))</f>
        <v/>
      </c>
      <c r="CA29" s="176" t="str">
        <f>IF(OR($H$6="",$H$7=""),"",IF($B29="","",IF(ISNA(VLOOKUP($B29,'TH05'!$B$12:$N$51,12,FALSE)),"",IF(VLOOKUP($B29,'TH05'!$B$12:$N$51,12,FALSE)="","",VLOOKUP($B29,'TH05'!$B$12:$N$51,12,FALSE)))))</f>
        <v/>
      </c>
      <c r="CB29" s="176" t="str">
        <f>IF(OR($BZ$6="",$BZ$7=""),"",IF($B29="","",IF(ISNA(VLOOKUP($B29,'TH05'!$B$12:$N$51,13,FALSE)),"",IF(VLOOKUP($B29,'TH05'!$B$12:$N$51,13,FALSE)="","",VLOOKUP($B29,'TH05'!$B$12:$N$51,13,FALSE)))))</f>
        <v/>
      </c>
      <c r="CC29" s="70"/>
      <c r="CD29" s="71" t="str">
        <f t="shared" si="20"/>
        <v/>
      </c>
      <c r="CE29" s="69" t="str">
        <f>IF(OR($CE$6="",$CE$7=""),"",IF($B29="","",IF(ISNA(VLOOKUP($B29,'TH06'!$B$12:$N$51,11,FALSE)),"",IF(VLOOKUP($B29,'TH06'!$B$12:$N$51,11,FALSE)="","",VLOOKUP($B29,'TH06'!$B$12:$N$51,11,FALSE)))))</f>
        <v/>
      </c>
      <c r="CF29" s="176" t="str">
        <f>IF(OR($H$6="",$H$7=""),"",IF($B29="","",IF(ISNA(VLOOKUP($B29,'TH06'!$B$12:$N$51,12,FALSE)),"",IF(VLOOKUP($B29,'TH06'!$B$12:$N$51,12,FALSE)="","",VLOOKUP($B29,'TH06'!$B$12:$N$51,12,FALSE)))))</f>
        <v/>
      </c>
      <c r="CG29" s="176" t="str">
        <f>IF(OR($CE$6="",$CE$7=""),"",IF($B29="","",IF(ISNA(VLOOKUP($B29,'TH06'!$B$12:$N$51,13,FALSE)),"",IF(VLOOKUP($B29,'TH06'!$B$12:$N$51,13,FALSE)="","",VLOOKUP($B29,'TH06'!$B$12:$N$51,13,FALSE)))))</f>
        <v/>
      </c>
      <c r="CH29" s="70"/>
      <c r="CI29" s="71" t="str">
        <f t="shared" si="21"/>
        <v/>
      </c>
      <c r="CJ29" s="200">
        <f t="shared" si="22"/>
        <v>5.6</v>
      </c>
      <c r="CK29" s="201" t="str">
        <f t="shared" si="23"/>
        <v/>
      </c>
      <c r="CL29" s="82"/>
      <c r="CM29" s="79" t="str">
        <f t="shared" si="0"/>
        <v>TB</v>
      </c>
      <c r="CN29" s="79" t="str">
        <f t="shared" si="1"/>
        <v/>
      </c>
      <c r="CO29" s="79" t="str">
        <f t="shared" si="2"/>
        <v/>
      </c>
      <c r="CP29" s="49"/>
      <c r="CQ29" s="177">
        <f t="shared" si="3"/>
        <v>2</v>
      </c>
      <c r="CR29" s="178">
        <f t="shared" si="24"/>
        <v>5.8</v>
      </c>
      <c r="CS29" s="17">
        <f t="shared" si="25"/>
        <v>4</v>
      </c>
      <c r="CT29" s="17">
        <f t="shared" si="26"/>
        <v>6.8</v>
      </c>
      <c r="CU29" s="17">
        <f t="shared" si="27"/>
        <v>5</v>
      </c>
      <c r="CV29" s="17">
        <f t="shared" si="28"/>
        <v>7</v>
      </c>
      <c r="CW29" s="17" t="str">
        <f t="shared" si="29"/>
        <v/>
      </c>
      <c r="CX29" s="17" t="str">
        <f t="shared" si="30"/>
        <v/>
      </c>
      <c r="CY29" s="17" t="str">
        <f t="shared" si="31"/>
        <v/>
      </c>
      <c r="CZ29" s="17" t="str">
        <f t="shared" si="32"/>
        <v/>
      </c>
      <c r="DA29" s="17" t="str">
        <f t="shared" si="33"/>
        <v/>
      </c>
      <c r="DB29" s="17">
        <f t="shared" si="34"/>
        <v>7</v>
      </c>
      <c r="DC29" s="17">
        <f t="shared" si="35"/>
        <v>4</v>
      </c>
      <c r="DD29" s="17">
        <f t="shared" si="36"/>
        <v>5</v>
      </c>
      <c r="DE29" s="17" t="str">
        <f t="shared" si="37"/>
        <v/>
      </c>
      <c r="DF29" s="17" t="str">
        <f t="shared" si="38"/>
        <v/>
      </c>
      <c r="DG29" s="179" t="str">
        <f t="shared" si="39"/>
        <v/>
      </c>
      <c r="DH29" s="192">
        <f t="shared" si="4"/>
        <v>1</v>
      </c>
      <c r="DI29" s="178">
        <f t="shared" si="40"/>
        <v>6</v>
      </c>
      <c r="DJ29" s="17">
        <f t="shared" si="41"/>
        <v>4</v>
      </c>
      <c r="DK29" s="17">
        <f t="shared" si="42"/>
        <v>6.8</v>
      </c>
      <c r="DL29" s="17">
        <f t="shared" si="43"/>
        <v>5</v>
      </c>
      <c r="DM29" s="17">
        <f t="shared" si="44"/>
        <v>5.5</v>
      </c>
      <c r="DN29" s="17" t="str">
        <f t="shared" si="45"/>
        <v/>
      </c>
      <c r="DO29" s="17" t="str">
        <f t="shared" si="46"/>
        <v/>
      </c>
      <c r="DP29" s="17" t="str">
        <f t="shared" si="47"/>
        <v/>
      </c>
      <c r="DQ29" s="17" t="str">
        <f t="shared" si="48"/>
        <v/>
      </c>
      <c r="DR29" s="17" t="str">
        <f t="shared" si="49"/>
        <v/>
      </c>
      <c r="DS29" s="17">
        <f t="shared" si="50"/>
        <v>6.1</v>
      </c>
      <c r="DT29" s="17">
        <f t="shared" si="51"/>
        <v>5</v>
      </c>
      <c r="DU29" s="17">
        <f t="shared" si="52"/>
        <v>5.3</v>
      </c>
      <c r="DV29" s="17" t="str">
        <f t="shared" si="53"/>
        <v/>
      </c>
      <c r="DW29" s="17" t="str">
        <f t="shared" si="54"/>
        <v/>
      </c>
      <c r="DX29" s="17" t="str">
        <f t="shared" si="55"/>
        <v/>
      </c>
      <c r="DY29" s="204">
        <f t="shared" si="5"/>
        <v>5.6</v>
      </c>
      <c r="DZ29" s="86" t="str">
        <f t="shared" si="56"/>
        <v/>
      </c>
      <c r="EA29" s="17" t="str">
        <f t="shared" si="57"/>
        <v/>
      </c>
      <c r="EB29" s="17" t="str">
        <f t="shared" si="58"/>
        <v/>
      </c>
      <c r="EC29" s="17" t="str">
        <f t="shared" si="59"/>
        <v/>
      </c>
      <c r="ED29" s="17" t="str">
        <f t="shared" si="60"/>
        <v/>
      </c>
      <c r="EE29" s="17" t="str">
        <f t="shared" si="61"/>
        <v/>
      </c>
      <c r="EF29" s="17" t="str">
        <f t="shared" si="62"/>
        <v/>
      </c>
      <c r="EG29" s="17" t="str">
        <f t="shared" si="63"/>
        <v/>
      </c>
      <c r="EH29" s="17" t="str">
        <f t="shared" si="64"/>
        <v/>
      </c>
      <c r="EI29" s="17" t="str">
        <f t="shared" si="65"/>
        <v/>
      </c>
      <c r="EJ29" s="17" t="str">
        <f t="shared" si="66"/>
        <v/>
      </c>
      <c r="EK29" s="17" t="str">
        <f t="shared" si="67"/>
        <v/>
      </c>
      <c r="EL29" s="17" t="str">
        <f t="shared" si="68"/>
        <v/>
      </c>
      <c r="EM29" s="17" t="str">
        <f t="shared" si="69"/>
        <v/>
      </c>
      <c r="EN29" s="17" t="str">
        <f t="shared" si="70"/>
        <v/>
      </c>
      <c r="EO29" s="227" t="str">
        <f t="shared" si="71"/>
        <v/>
      </c>
      <c r="EP29" s="178">
        <f t="shared" si="72"/>
        <v>6</v>
      </c>
      <c r="EQ29" s="17">
        <f t="shared" si="73"/>
        <v>4</v>
      </c>
      <c r="ER29" s="17">
        <f t="shared" si="74"/>
        <v>6.8</v>
      </c>
      <c r="ES29" s="17">
        <f t="shared" si="75"/>
        <v>5</v>
      </c>
      <c r="ET29" s="17">
        <f t="shared" si="76"/>
        <v>5.5</v>
      </c>
      <c r="EU29" s="17" t="str">
        <f t="shared" si="77"/>
        <v/>
      </c>
      <c r="EV29" s="17" t="str">
        <f t="shared" si="78"/>
        <v/>
      </c>
      <c r="EW29" s="17" t="str">
        <f t="shared" si="79"/>
        <v/>
      </c>
      <c r="EX29" s="17" t="str">
        <f t="shared" si="80"/>
        <v/>
      </c>
      <c r="EY29" s="17" t="str">
        <f t="shared" si="81"/>
        <v/>
      </c>
      <c r="EZ29" s="17">
        <f t="shared" si="82"/>
        <v>6.1</v>
      </c>
      <c r="FA29" s="17">
        <f t="shared" si="83"/>
        <v>5</v>
      </c>
      <c r="FB29" s="17">
        <f t="shared" si="84"/>
        <v>5.3</v>
      </c>
      <c r="FC29" s="17" t="str">
        <f t="shared" si="85"/>
        <v/>
      </c>
      <c r="FD29" s="17" t="str">
        <f t="shared" si="86"/>
        <v/>
      </c>
      <c r="FE29" s="17" t="str">
        <f t="shared" si="87"/>
        <v/>
      </c>
      <c r="FF29" s="204" t="str">
        <f t="shared" si="6"/>
        <v/>
      </c>
    </row>
    <row r="30" spans="1:162" ht="15.75">
      <c r="A30" s="63">
        <f>IF(B30="","",IF(SUBTOTAL(3,$B$12:B30)=SUBTOTAL(3,$B$12:B29),"",SUBTOTAL(3,$B$12:B30)))</f>
        <v>19</v>
      </c>
      <c r="B30" s="283" t="s">
        <v>248</v>
      </c>
      <c r="C30" s="66" t="str">
        <f>IF($B30="","",IF(ISNA(VLOOKUP($B30,'DS LOP HKI'!$B$2:$D$1060,2,FALSE))=TRUE,"",VLOOKUP($B30,'DS LOP HKI'!$B$2:$D$1060,2,FALSE)))</f>
        <v>Nguyễn Hoàng</v>
      </c>
      <c r="D30" s="67" t="str">
        <f>IF($B30="","",IF(ISNA(VLOOKUP($B30,'DS LOP HKI'!$B$2:$D$1060,3,FALSE))=TRUE,"",VLOOKUP($B30,'DS LOP HKI'!$B$2:$D$1060,3,FALSE)))</f>
        <v>Quân</v>
      </c>
      <c r="E30" s="283" t="s">
        <v>56</v>
      </c>
      <c r="F30" s="47"/>
      <c r="G30" s="76"/>
      <c r="H30" s="69">
        <f>IF(OR($H$6="",$H$7=""),"",IF($B30="","",IF(ISNA(VLOOKUP($B30,'LT01'!$B$12:$N$51,11,FALSE)),"",IF(VLOOKUP($B30,'LT01'!$B$12:$N$51,11,FALSE)="","",VLOOKUP($B30,'LT01'!$B$12:$N$51,11,FALSE)))))</f>
        <v>6</v>
      </c>
      <c r="I30" s="176">
        <f>IF(OR($H$6="",$H$7=""),"",IF($B30="","",IF(ISNA(VLOOKUP($B30,'LT01'!$B$12:$N$51,12,FALSE)),"",IF(VLOOKUP($B30,'LT01'!$B$12:$N$51,12,FALSE)="","",VLOOKUP($B30,'LT01'!$B$12:$N$51,12,FALSE)))))</f>
        <v>6.6</v>
      </c>
      <c r="J30" s="176">
        <f>IF(OR($H$6="",$H$7=""),"",IF($B30="","",IF(ISNA(VLOOKUP($B30,'LT01'!$B$12:$N$51,13,FALSE)),"",IF(VLOOKUP($B30,'LT01'!$B$12:$N$51,13,FALSE)="","",VLOOKUP($B30,'LT01'!$B$12:$N$51,13,FALSE)))))</f>
        <v>6.4</v>
      </c>
      <c r="K30" s="70"/>
      <c r="L30" s="71" t="str">
        <f t="shared" si="7"/>
        <v/>
      </c>
      <c r="M30" s="69">
        <f>IF(OR($M$6="",$M$7=""),"",IF($B30="","",IF(ISNA(VLOOKUP($B30,'LT02'!$B$12:$N$51,11,FALSE)),"",IF(VLOOKUP($B30,'LT02'!$B$12:$N$51,11,FALSE)="","",VLOOKUP($B30,'LT02'!$B$12:$N$51,11,FALSE)))))</f>
        <v>7.7</v>
      </c>
      <c r="N30" s="176">
        <f>IF(OR($H$6="",$H$7=""),"",IF($B30="","",IF(ISNA(VLOOKUP($B30,'LT02'!$B$12:$N$51,12,FALSE)),"",IF(VLOOKUP($B30,'LT02'!$B$12:$N$51,12,FALSE)="","",VLOOKUP($B30,'LT02'!$B$12:$N$51,12,FALSE)))))</f>
        <v>7</v>
      </c>
      <c r="O30" s="176">
        <f>IF(OR($M$6="",$M$7=""),"",IF($B30="","",IF(ISNA(VLOOKUP($B30,'LT02'!$B$12:$N$51,13,FALSE)),"",IF(VLOOKUP($B30,'LT02'!$B$12:$N$51,13,FALSE)="","",VLOOKUP($B30,'LT02'!$B$12:$N$51,13,FALSE)))))</f>
        <v>7.3</v>
      </c>
      <c r="P30" s="70"/>
      <c r="Q30" s="71" t="str">
        <f t="shared" si="8"/>
        <v/>
      </c>
      <c r="R30" s="69">
        <f>IF(OR($R$6="",$R$7=""),"",IF($B30="","",IF(ISNA(VLOOKUP($B30,'LT03'!$B$12:$N$51,11,FALSE)),"",IF(VLOOKUP($B30,'LT03'!$B$12:$N$51,11,FALSE)="","",VLOOKUP($B30,'LT03'!$B$12:$N$51,11,FALSE)))))</f>
        <v>6.6</v>
      </c>
      <c r="S30" s="176">
        <f>IF(OR($H$6="",$H$7=""),"",IF($B30="","",IF(ISNA(VLOOKUP($B30,'LT03'!$B$12:$N$51,12,FALSE)),"",IF(VLOOKUP($B30,'LT03'!$B$12:$N$51,12,FALSE)="","",VLOOKUP($B30,'LT03'!$B$12:$N$51,12,FALSE)))))</f>
        <v>6.1</v>
      </c>
      <c r="T30" s="176">
        <f>IF(OR($R$6="",$R$7=""),"",IF($B30="","",IF(ISNA(VLOOKUP($B30,'LT03'!$B$12:$N$51,13,FALSE)),"",IF(VLOOKUP($B30,'LT03'!$B$12:$N$51,13,FALSE)="","",VLOOKUP($B30,'LT03'!$B$12:$N$51,13,FALSE)))))</f>
        <v>6.3</v>
      </c>
      <c r="U30" s="70"/>
      <c r="V30" s="71" t="str">
        <f t="shared" si="9"/>
        <v/>
      </c>
      <c r="W30" s="69">
        <f>IF(OR($W$6="",$W$7=""),"",IF($B30="","",IF(ISNA(VLOOKUP($B30,'LT04'!$B$12:$N$51,11,FALSE)),"",IF(VLOOKUP($B30,'LT04'!$B$12:$N$51,11,FALSE)="","",VLOOKUP($B30,'LT04'!$B$12:$N$51,11,FALSE)))))</f>
        <v>6</v>
      </c>
      <c r="X30" s="176">
        <f>IF(OR($H$6="",$H$7=""),"",IF($B30="","",IF(ISNA(VLOOKUP($B30,'LT04'!$B$12:$N$51,12,FALSE)),"",IF(VLOOKUP($B30,'LT04'!$B$12:$N$51,12,FALSE)="","",VLOOKUP($B30,'LT04'!$B$12:$N$51,12,FALSE)))))</f>
        <v>6.5</v>
      </c>
      <c r="Y30" s="176">
        <f>IF(OR($W$6="",$W$7=""),"",IF($B30="","",IF(ISNA(VLOOKUP($B30,'LT04'!$B$12:$N$51,13,FALSE)),"",IF(VLOOKUP($B30,'LT04'!$B$12:$N$51,13,FALSE)="","",VLOOKUP($B30,'LT04'!$B$12:$N$51,13,FALSE)))))</f>
        <v>6.3</v>
      </c>
      <c r="Z30" s="70"/>
      <c r="AA30" s="71" t="str">
        <f t="shared" si="10"/>
        <v/>
      </c>
      <c r="AB30" s="69">
        <f>IF(OR($AB$6="",$AB$7=""),"",IF($B30="","",IF(ISNA(VLOOKUP($B30,'LT05'!$B$12:$N$51,11,FALSE)),"",IF(VLOOKUP($B30,'LT05'!$B$12:$N$51,11,FALSE)="","",VLOOKUP($B30,'LT05'!$B$12:$N$51,11,FALSE)))))</f>
        <v>10</v>
      </c>
      <c r="AC30" s="176">
        <f>IF(OR($H$6="",$H$7=""),"",IF($B30="","",IF(ISNA(VLOOKUP($B30,'LT05'!$B$12:$N$51,12,FALSE)),"",IF(VLOOKUP($B30,'LT05'!$B$12:$N$51,12,FALSE)="","",VLOOKUP($B30,'LT05'!$B$12:$N$51,12,FALSE)))))</f>
        <v>9</v>
      </c>
      <c r="AD30" s="176">
        <f>IF(OR($AB$6="",$AB$7=""),"",IF($B30="","",IF(ISNA(VLOOKUP($B30,'LT05'!$B$12:$N$51,13,FALSE)),"",IF(VLOOKUP($B30,'LT05'!$B$12:$N$51,13,FALSE)="","",VLOOKUP($B30,'LT05'!$B$12:$N$51,13,FALSE)))))</f>
        <v>9.4</v>
      </c>
      <c r="AE30" s="70"/>
      <c r="AF30" s="71" t="str">
        <f t="shared" si="11"/>
        <v/>
      </c>
      <c r="AG30" s="69" t="str">
        <f>IF(OR($AG$6="",$AG$7=""),"",IF($B30="","",IF(ISNA(VLOOKUP($B30,'LT06'!$B$12:$N$51,11,FALSE)),"",IF(VLOOKUP($B30,'LT06'!$B$12:$N$51,11,FALSE)="","",VLOOKUP($B30,'LT06'!$B$12:$N$51,11,FALSE)))))</f>
        <v/>
      </c>
      <c r="AH30" s="176" t="str">
        <f>IF(OR($H$6="",$H$7=""),"",IF($B30="","",IF(ISNA(VLOOKUP($B30,'LT06'!$B$12:$N$51,12,FALSE)),"",IF(VLOOKUP($B30,'LT06'!$B$12:$N$51,12,FALSE)="","",VLOOKUP($B30,'LT06'!$B$12:$N$51,12,FALSE)))))</f>
        <v/>
      </c>
      <c r="AI30" s="176" t="str">
        <f>IF(OR($AG$6="",$AG$7=""),"",IF($B30="","",IF(ISNA(VLOOKUP($B30,'LT06'!$B$12:$N$51,13,FALSE)),"",IF(VLOOKUP($B30,'LT06'!$B$12:$N$51,13,FALSE)="","",VLOOKUP($B30,'LT06'!$B$12:$N$51,13,FALSE)))))</f>
        <v/>
      </c>
      <c r="AJ30" s="70"/>
      <c r="AK30" s="71" t="str">
        <f t="shared" si="12"/>
        <v/>
      </c>
      <c r="AL30" s="69" t="str">
        <f>IF(OR($AL$6="",$AL$7=""),"",IF($B30="","",IF(ISNA(VLOOKUP($B30,'LT07'!$B$12:$N$51,11,FALSE)),"",IF(VLOOKUP($B30,'LT07'!$B$12:$N$51,11,FALSE)="","",VLOOKUP($B30,'LT07'!$B$12:$N$51,11,FALSE)))))</f>
        <v/>
      </c>
      <c r="AM30" s="176" t="str">
        <f>IF(OR($H$6="",$H$7=""),"",IF($B30="","",IF(ISNA(VLOOKUP($B30,'LT07'!$B$12:$N$51,12,FALSE)),"",IF(VLOOKUP($B30,'LT07'!$B$12:$N$51,12,FALSE)="","",VLOOKUP($B30,'LT07'!$B$12:$N$51,12,FALSE)))))</f>
        <v/>
      </c>
      <c r="AN30" s="176" t="str">
        <f>IF(OR($AL$6="",$AL$7=""),"",IF($B30="","",IF(ISNA(VLOOKUP($B30,'LT07'!$B$12:$N$51,13,FALSE)),"",IF(VLOOKUP($B30,'LT07'!$B$12:$N$51,13,FALSE)="","",VLOOKUP($B30,'LT07'!$B$12:$N$51,13,FALSE)))))</f>
        <v/>
      </c>
      <c r="AO30" s="70"/>
      <c r="AP30" s="71" t="str">
        <f t="shared" si="13"/>
        <v/>
      </c>
      <c r="AQ30" s="69" t="str">
        <f>IF(OR($AQ$6="",$AQ$7=""),"",IF($B30="","",IF(ISNA(VLOOKUP($B30,'LT08'!$B$12:$N$51,11,FALSE)),"",IF(VLOOKUP($B30,'LT08'!$B$12:$N$51,11,FALSE)="","",VLOOKUP($B30,'LT08'!$B$12:$N$51,11,FALSE)))))</f>
        <v/>
      </c>
      <c r="AR30" s="176" t="str">
        <f>IF(OR($H$6="",$H$7=""),"",IF($B30="","",IF(ISNA(VLOOKUP($B30,'LT08'!$B$12:$N$51,12,FALSE)),"",IF(VLOOKUP($B30,'LT08'!$B$12:$N$51,12,FALSE)="","",VLOOKUP($B30,'LT08'!$B$12:$N$51,12,FALSE)))))</f>
        <v/>
      </c>
      <c r="AS30" s="176" t="str">
        <f>IF(OR($AQ$6="",$AQ$7=""),"",IF($B30="","",IF(ISNA(VLOOKUP($B30,'LT08'!$B$12:$N$51,13,FALSE)),"",IF(VLOOKUP($B30,'LT08'!$B$12:$N$51,13,FALSE)="","",VLOOKUP($B30,'LT08'!$B$12:$N$51,13,FALSE)))))</f>
        <v/>
      </c>
      <c r="AT30" s="70"/>
      <c r="AU30" s="71" t="str">
        <f t="shared" si="14"/>
        <v/>
      </c>
      <c r="AV30" s="69" t="str">
        <f>IF(OR($AV$6="",$AV$7=""),"",IF($B30="","",IF(ISNA(VLOOKUP($B30,'LT09'!$B$12:$N$51,11,FALSE)),"",IF(VLOOKUP($B30,'LT09'!$B$12:$N$51,11,FALSE)="","",VLOOKUP($B30,'LT09'!$B$12:$N$51,11,FALSE)))))</f>
        <v/>
      </c>
      <c r="AW30" s="176" t="str">
        <f>IF(OR($H$6="",$H$7=""),"",IF($B30="","",IF(ISNA(VLOOKUP($B30,'LT09'!$B$12:$N$51,12,FALSE)),"",IF(VLOOKUP($B30,'LT09'!$B$12:$N$51,12,FALSE)="","",VLOOKUP($B30,'LT09'!$B$12:$N$51,12,FALSE)))))</f>
        <v/>
      </c>
      <c r="AX30" s="176" t="str">
        <f>IF(OR($AV$6="",$AV$7=""),"",IF($B30="","",IF(ISNA(VLOOKUP($B30,'LT09'!$B$12:$N$51,13,FALSE)),"",IF(VLOOKUP($B30,'LT09'!$B$12:$N$51,13,FALSE)="","",VLOOKUP($B30,'LT09'!$B$12:$N$51,13,FALSE)))))</f>
        <v/>
      </c>
      <c r="AY30" s="70"/>
      <c r="AZ30" s="71" t="str">
        <f t="shared" si="15"/>
        <v/>
      </c>
      <c r="BA30" s="68"/>
      <c r="BB30" s="205"/>
      <c r="BC30" s="176" t="str">
        <f>IF(OR($BF$6="",$BF$7=""),"",IF($B30="","",IF(ISNA(VLOOKUP($B30,'DO AN'!$B$12:$N$51,11,FALSE)),"",IF(VLOOKUP($B30,'DO AN'!$B$12:$N$51,11,FALSE)="","",VLOOKUP($B30,'DO AN'!$B$12:$N$51,11,FALSE)))))</f>
        <v/>
      </c>
      <c r="BD30" s="70"/>
      <c r="BE30" s="75"/>
      <c r="BF30" s="69">
        <f>IF(OR($BF$6="",$BF$7=""),"",IF($B30="","",IF(ISNA(VLOOKUP($B30,'TH01'!$B$12:$N$51,11,FALSE)),"",IF(VLOOKUP($B30,'TH01'!$B$12:$N$51,11,FALSE)="","",VLOOKUP($B30,'TH01'!$B$12:$N$51,11,FALSE)))))</f>
        <v>4.7</v>
      </c>
      <c r="BG30" s="176">
        <f>IF(OR($H$6="",$H$7=""),"",IF($B30="","",IF(ISNA(VLOOKUP($B30,'TH01'!$B$12:$N$51,12,FALSE)),"",IF(VLOOKUP($B30,'TH01'!$B$12:$N$51,12,FALSE)="","",VLOOKUP($B30,'TH01'!$B$12:$N$51,12,FALSE)))))</f>
        <v>7</v>
      </c>
      <c r="BH30" s="176">
        <f>IF(OR($BF$6="",$BF$7=""),"",IF($B30="","",IF(ISNA(VLOOKUP($B30,'TH01'!$B$12:$N$51,13,FALSE)),"",IF(VLOOKUP($B30,'TH01'!$B$12:$N$51,13,FALSE)="","",VLOOKUP($B30,'TH01'!$B$12:$N$51,13,FALSE)))))</f>
        <v>6.1</v>
      </c>
      <c r="BI30" s="70"/>
      <c r="BJ30" s="71" t="str">
        <f t="shared" si="16"/>
        <v/>
      </c>
      <c r="BK30" s="69">
        <f>IF(OR($BK$6="",$BK$7=""),"",IF($B30="","",IF(ISNA(VLOOKUP($B30,'TH02'!$B$12:$N$51,11,FALSE)),"",IF(VLOOKUP($B30,'TH02'!$B$12:$N$51,11,FALSE)="","",VLOOKUP($B30,'TH02'!$B$12:$N$51,11,FALSE)))))</f>
        <v>8.6999999999999993</v>
      </c>
      <c r="BL30" s="176">
        <f>IF(OR($H$6="",$H$7=""),"",IF($B30="","",IF(ISNA(VLOOKUP($B30,'TH02'!$B$12:$N$51,12,FALSE)),"",IF(VLOOKUP($B30,'TH02'!$B$12:$N$51,12,FALSE)="","",VLOOKUP($B30,'TH02'!$B$12:$N$51,12,FALSE)))))</f>
        <v>6</v>
      </c>
      <c r="BM30" s="176">
        <f>IF(OR($BK$6="",$BK$7=""),"",IF($B30="","",IF(ISNA(VLOOKUP($B30,'TH02'!$B$12:$N$51,13,FALSE)),"",IF(VLOOKUP($B30,'TH02'!$B$12:$N$51,13,FALSE)="","",VLOOKUP($B30,'TH02'!$B$12:$N$51,13,FALSE)))))</f>
        <v>7.1</v>
      </c>
      <c r="BN30" s="70"/>
      <c r="BO30" s="71" t="str">
        <f t="shared" si="17"/>
        <v/>
      </c>
      <c r="BP30" s="69">
        <f>IF(OR($BP$6="",$BP$7=""),"",IF($B30="","",IF(ISNA(VLOOKUP($B30,'TH03'!$B$12:$N$51,11,FALSE)),"",IF(VLOOKUP($B30,'TH03'!$B$12:$N$51,11,FALSE)="","",VLOOKUP($B30,'TH03'!$B$12:$N$51,11,FALSE)))))</f>
        <v>6.1</v>
      </c>
      <c r="BQ30" s="176">
        <f>IF(OR($H$6="",$H$7=""),"",IF($B30="","",IF(ISNA(VLOOKUP($B30,'TH03'!$B$12:$N$51,12,FALSE)),"",IF(VLOOKUP($B30,'TH03'!$B$12:$N$51,12,FALSE)="","",VLOOKUP($B30,'TH03'!$B$12:$N$51,12,FALSE)))))</f>
        <v>7</v>
      </c>
      <c r="BR30" s="176">
        <f>IF(OR($BP$6="",$BP$7=""),"",IF($B30="","",IF(ISNA(VLOOKUP($B30,'TH03'!$B$12:$N$51,13,FALSE)),"",IF(VLOOKUP($B30,'TH03'!$B$12:$N$51,13,FALSE)="","",VLOOKUP($B30,'TH03'!$B$12:$N$51,13,FALSE)))))</f>
        <v>6.6</v>
      </c>
      <c r="BS30" s="48"/>
      <c r="BT30" s="71" t="str">
        <f t="shared" si="18"/>
        <v/>
      </c>
      <c r="BU30" s="69" t="str">
        <f>IF(OR($BU$6="",$BU$7=""),"",IF($B30="","",IF(ISNA(VLOOKUP($B30,'TH04'!$B$12:$N$51,11,FALSE)),"",IF(VLOOKUP($B30,'TH04'!$B$12:$N$51,11,FALSE)="","",VLOOKUP($B30,'TH04'!$B$12:$N$51,11,FALSE)))))</f>
        <v/>
      </c>
      <c r="BV30" s="176" t="str">
        <f>IF(OR($H$6="",$H$7=""),"",IF($B30="","",IF(ISNA(VLOOKUP($B30,'TH04'!$B$12:$N$51,12,FALSE)),"",IF(VLOOKUP($B30,'TH04'!$B$12:$N$51,12,FALSE)="","",VLOOKUP($B30,'TH04'!$B$12:$N$51,12,FALSE)))))</f>
        <v/>
      </c>
      <c r="BW30" s="176" t="str">
        <f>IF(OR($BU$6="",$BU$7=""),"",IF($B30="","",IF(ISNA(VLOOKUP($B30,'TH04'!$B$12:$N$51,13,FALSE)),"",IF(VLOOKUP($B30,'TH04'!$B$12:$N$51,13,FALSE)="","",VLOOKUP($B30,'TH04'!$B$12:$N$51,13,FALSE)))))</f>
        <v/>
      </c>
      <c r="BX30" s="70"/>
      <c r="BY30" s="71" t="str">
        <f t="shared" si="19"/>
        <v/>
      </c>
      <c r="BZ30" s="69" t="str">
        <f>IF(OR($BZ$6="",$BZ$7=""),"",IF($B30="","",IF(ISNA(VLOOKUP($B30,'TH05'!$B$12:$N$51,11,FALSE)),"",IF(VLOOKUP($B30,'TH05'!$B$12:$N$51,11,FALSE)="","",VLOOKUP($B30,'TH05'!$B$12:$N$51,11,FALSE)))))</f>
        <v/>
      </c>
      <c r="CA30" s="176" t="str">
        <f>IF(OR($H$6="",$H$7=""),"",IF($B30="","",IF(ISNA(VLOOKUP($B30,'TH05'!$B$12:$N$51,12,FALSE)),"",IF(VLOOKUP($B30,'TH05'!$B$12:$N$51,12,FALSE)="","",VLOOKUP($B30,'TH05'!$B$12:$N$51,12,FALSE)))))</f>
        <v/>
      </c>
      <c r="CB30" s="176" t="str">
        <f>IF(OR($BZ$6="",$BZ$7=""),"",IF($B30="","",IF(ISNA(VLOOKUP($B30,'TH05'!$B$12:$N$51,13,FALSE)),"",IF(VLOOKUP($B30,'TH05'!$B$12:$N$51,13,FALSE)="","",VLOOKUP($B30,'TH05'!$B$12:$N$51,13,FALSE)))))</f>
        <v/>
      </c>
      <c r="CC30" s="70"/>
      <c r="CD30" s="71" t="str">
        <f t="shared" si="20"/>
        <v/>
      </c>
      <c r="CE30" s="69" t="str">
        <f>IF(OR($CE$6="",$CE$7=""),"",IF($B30="","",IF(ISNA(VLOOKUP($B30,'TH06'!$B$12:$N$51,11,FALSE)),"",IF(VLOOKUP($B30,'TH06'!$B$12:$N$51,11,FALSE)="","",VLOOKUP($B30,'TH06'!$B$12:$N$51,11,FALSE)))))</f>
        <v/>
      </c>
      <c r="CF30" s="176" t="str">
        <f>IF(OR($H$6="",$H$7=""),"",IF($B30="","",IF(ISNA(VLOOKUP($B30,'TH06'!$B$12:$N$51,12,FALSE)),"",IF(VLOOKUP($B30,'TH06'!$B$12:$N$51,12,FALSE)="","",VLOOKUP($B30,'TH06'!$B$12:$N$51,12,FALSE)))))</f>
        <v/>
      </c>
      <c r="CG30" s="176" t="str">
        <f>IF(OR($CE$6="",$CE$7=""),"",IF($B30="","",IF(ISNA(VLOOKUP($B30,'TH06'!$B$12:$N$51,13,FALSE)),"",IF(VLOOKUP($B30,'TH06'!$B$12:$N$51,13,FALSE)="","",VLOOKUP($B30,'TH06'!$B$12:$N$51,13,FALSE)))))</f>
        <v/>
      </c>
      <c r="CH30" s="70"/>
      <c r="CI30" s="71" t="str">
        <f t="shared" si="21"/>
        <v/>
      </c>
      <c r="CJ30" s="200">
        <f t="shared" si="22"/>
        <v>6.8</v>
      </c>
      <c r="CK30" s="201" t="str">
        <f t="shared" si="23"/>
        <v/>
      </c>
      <c r="CL30" s="82"/>
      <c r="CM30" s="79" t="str">
        <f t="shared" si="0"/>
        <v>TBKhá</v>
      </c>
      <c r="CN30" s="79" t="str">
        <f t="shared" si="1"/>
        <v/>
      </c>
      <c r="CO30" s="79" t="str">
        <f t="shared" si="2"/>
        <v/>
      </c>
      <c r="CP30" s="49"/>
      <c r="CQ30" s="177">
        <f t="shared" si="3"/>
        <v>0</v>
      </c>
      <c r="CR30" s="178">
        <f t="shared" si="24"/>
        <v>6.6</v>
      </c>
      <c r="CS30" s="17">
        <f t="shared" si="25"/>
        <v>7</v>
      </c>
      <c r="CT30" s="17">
        <f t="shared" si="26"/>
        <v>6.1</v>
      </c>
      <c r="CU30" s="17">
        <f t="shared" si="27"/>
        <v>6.5</v>
      </c>
      <c r="CV30" s="17">
        <f t="shared" si="28"/>
        <v>9</v>
      </c>
      <c r="CW30" s="17" t="str">
        <f t="shared" si="29"/>
        <v/>
      </c>
      <c r="CX30" s="17" t="str">
        <f t="shared" si="30"/>
        <v/>
      </c>
      <c r="CY30" s="17" t="str">
        <f t="shared" si="31"/>
        <v/>
      </c>
      <c r="CZ30" s="17" t="str">
        <f t="shared" si="32"/>
        <v/>
      </c>
      <c r="DA30" s="17" t="str">
        <f t="shared" si="33"/>
        <v/>
      </c>
      <c r="DB30" s="17">
        <f t="shared" si="34"/>
        <v>7</v>
      </c>
      <c r="DC30" s="17">
        <f t="shared" si="35"/>
        <v>6</v>
      </c>
      <c r="DD30" s="17">
        <f t="shared" si="36"/>
        <v>7</v>
      </c>
      <c r="DE30" s="17" t="str">
        <f t="shared" si="37"/>
        <v/>
      </c>
      <c r="DF30" s="17" t="str">
        <f t="shared" si="38"/>
        <v/>
      </c>
      <c r="DG30" s="179" t="str">
        <f t="shared" si="39"/>
        <v/>
      </c>
      <c r="DH30" s="192">
        <f t="shared" si="4"/>
        <v>0</v>
      </c>
      <c r="DI30" s="178">
        <f t="shared" si="40"/>
        <v>6.4</v>
      </c>
      <c r="DJ30" s="17">
        <f t="shared" si="41"/>
        <v>7.3</v>
      </c>
      <c r="DK30" s="17">
        <f t="shared" si="42"/>
        <v>6.3</v>
      </c>
      <c r="DL30" s="17">
        <f t="shared" si="43"/>
        <v>6.3</v>
      </c>
      <c r="DM30" s="17">
        <f t="shared" si="44"/>
        <v>9.4</v>
      </c>
      <c r="DN30" s="17" t="str">
        <f t="shared" si="45"/>
        <v/>
      </c>
      <c r="DO30" s="17" t="str">
        <f t="shared" si="46"/>
        <v/>
      </c>
      <c r="DP30" s="17" t="str">
        <f t="shared" si="47"/>
        <v/>
      </c>
      <c r="DQ30" s="17" t="str">
        <f t="shared" si="48"/>
        <v/>
      </c>
      <c r="DR30" s="17" t="str">
        <f t="shared" si="49"/>
        <v/>
      </c>
      <c r="DS30" s="17">
        <f t="shared" si="50"/>
        <v>6.1</v>
      </c>
      <c r="DT30" s="17">
        <f t="shared" si="51"/>
        <v>7.1</v>
      </c>
      <c r="DU30" s="17">
        <f t="shared" si="52"/>
        <v>6.6</v>
      </c>
      <c r="DV30" s="17" t="str">
        <f t="shared" si="53"/>
        <v/>
      </c>
      <c r="DW30" s="17" t="str">
        <f t="shared" si="54"/>
        <v/>
      </c>
      <c r="DX30" s="17" t="str">
        <f t="shared" si="55"/>
        <v/>
      </c>
      <c r="DY30" s="204">
        <f t="shared" si="5"/>
        <v>6.8</v>
      </c>
      <c r="DZ30" s="86" t="str">
        <f t="shared" si="56"/>
        <v/>
      </c>
      <c r="EA30" s="17" t="str">
        <f t="shared" si="57"/>
        <v/>
      </c>
      <c r="EB30" s="17" t="str">
        <f t="shared" si="58"/>
        <v/>
      </c>
      <c r="EC30" s="17" t="str">
        <f t="shared" si="59"/>
        <v/>
      </c>
      <c r="ED30" s="17" t="str">
        <f t="shared" si="60"/>
        <v/>
      </c>
      <c r="EE30" s="17" t="str">
        <f t="shared" si="61"/>
        <v/>
      </c>
      <c r="EF30" s="17" t="str">
        <f t="shared" si="62"/>
        <v/>
      </c>
      <c r="EG30" s="17" t="str">
        <f t="shared" si="63"/>
        <v/>
      </c>
      <c r="EH30" s="17" t="str">
        <f t="shared" si="64"/>
        <v/>
      </c>
      <c r="EI30" s="17" t="str">
        <f t="shared" si="65"/>
        <v/>
      </c>
      <c r="EJ30" s="17" t="str">
        <f t="shared" si="66"/>
        <v/>
      </c>
      <c r="EK30" s="17" t="str">
        <f t="shared" si="67"/>
        <v/>
      </c>
      <c r="EL30" s="17" t="str">
        <f t="shared" si="68"/>
        <v/>
      </c>
      <c r="EM30" s="17" t="str">
        <f t="shared" si="69"/>
        <v/>
      </c>
      <c r="EN30" s="17" t="str">
        <f t="shared" si="70"/>
        <v/>
      </c>
      <c r="EO30" s="227" t="str">
        <f t="shared" si="71"/>
        <v/>
      </c>
      <c r="EP30" s="178">
        <f t="shared" si="72"/>
        <v>6.4</v>
      </c>
      <c r="EQ30" s="17">
        <f t="shared" si="73"/>
        <v>7.3</v>
      </c>
      <c r="ER30" s="17">
        <f t="shared" si="74"/>
        <v>6.3</v>
      </c>
      <c r="ES30" s="17">
        <f t="shared" si="75"/>
        <v>6.3</v>
      </c>
      <c r="ET30" s="17">
        <f t="shared" si="76"/>
        <v>9.4</v>
      </c>
      <c r="EU30" s="17" t="str">
        <f t="shared" si="77"/>
        <v/>
      </c>
      <c r="EV30" s="17" t="str">
        <f t="shared" si="78"/>
        <v/>
      </c>
      <c r="EW30" s="17" t="str">
        <f t="shared" si="79"/>
        <v/>
      </c>
      <c r="EX30" s="17" t="str">
        <f t="shared" si="80"/>
        <v/>
      </c>
      <c r="EY30" s="17" t="str">
        <f t="shared" si="81"/>
        <v/>
      </c>
      <c r="EZ30" s="17">
        <f t="shared" si="82"/>
        <v>6.1</v>
      </c>
      <c r="FA30" s="17">
        <f t="shared" si="83"/>
        <v>7.1</v>
      </c>
      <c r="FB30" s="17">
        <f t="shared" si="84"/>
        <v>6.6</v>
      </c>
      <c r="FC30" s="17" t="str">
        <f t="shared" si="85"/>
        <v/>
      </c>
      <c r="FD30" s="17" t="str">
        <f t="shared" si="86"/>
        <v/>
      </c>
      <c r="FE30" s="17" t="str">
        <f t="shared" si="87"/>
        <v/>
      </c>
      <c r="FF30" s="204" t="str">
        <f t="shared" si="6"/>
        <v/>
      </c>
    </row>
    <row r="31" spans="1:162" ht="15.75">
      <c r="A31" s="63">
        <f>IF(B31="","",IF(SUBTOTAL(3,$B$12:B31)=SUBTOTAL(3,$B$12:B30),"",SUBTOTAL(3,$B$12:B31)))</f>
        <v>20</v>
      </c>
      <c r="B31" s="283" t="s">
        <v>251</v>
      </c>
      <c r="C31" s="66" t="str">
        <f>IF($B31="","",IF(ISNA(VLOOKUP($B31,'DS LOP HKI'!$B$2:$D$1060,2,FALSE))=TRUE,"",VLOOKUP($B31,'DS LOP HKI'!$B$2:$D$1060,2,FALSE)))</f>
        <v>Nguyễn Minh</v>
      </c>
      <c r="D31" s="67" t="str">
        <f>IF($B31="","",IF(ISNA(VLOOKUP($B31,'DS LOP HKI'!$B$2:$D$1060,3,FALSE))=TRUE,"",VLOOKUP($B31,'DS LOP HKI'!$B$2:$D$1060,3,FALSE)))</f>
        <v>Quy</v>
      </c>
      <c r="E31" s="283" t="s">
        <v>38</v>
      </c>
      <c r="F31" s="47"/>
      <c r="G31" s="76"/>
      <c r="H31" s="69">
        <f>IF(OR($H$6="",$H$7=""),"",IF($B31="","",IF(ISNA(VLOOKUP($B31,'LT01'!$B$12:$N$51,11,FALSE)),"",IF(VLOOKUP($B31,'LT01'!$B$12:$N$51,11,FALSE)="","",VLOOKUP($B31,'LT01'!$B$12:$N$51,11,FALSE)))))</f>
        <v>6.3</v>
      </c>
      <c r="I31" s="176">
        <f>IF(OR($H$6="",$H$7=""),"",IF($B31="","",IF(ISNA(VLOOKUP($B31,'LT01'!$B$12:$N$51,12,FALSE)),"",IF(VLOOKUP($B31,'LT01'!$B$12:$N$51,12,FALSE)="","",VLOOKUP($B31,'LT01'!$B$12:$N$51,12,FALSE)))))</f>
        <v>5.4</v>
      </c>
      <c r="J31" s="176">
        <f>IF(OR($H$6="",$H$7=""),"",IF($B31="","",IF(ISNA(VLOOKUP($B31,'LT01'!$B$12:$N$51,13,FALSE)),"",IF(VLOOKUP($B31,'LT01'!$B$12:$N$51,13,FALSE)="","",VLOOKUP($B31,'LT01'!$B$12:$N$51,13,FALSE)))))</f>
        <v>5.8</v>
      </c>
      <c r="K31" s="70"/>
      <c r="L31" s="71" t="str">
        <f t="shared" si="7"/>
        <v/>
      </c>
      <c r="M31" s="69">
        <f>IF(OR($M$6="",$M$7=""),"",IF($B31="","",IF(ISNA(VLOOKUP($B31,'LT02'!$B$12:$N$51,11,FALSE)),"",IF(VLOOKUP($B31,'LT02'!$B$12:$N$51,11,FALSE)="","",VLOOKUP($B31,'LT02'!$B$12:$N$51,11,FALSE)))))</f>
        <v>5</v>
      </c>
      <c r="N31" s="176">
        <f>IF(OR($H$6="",$H$7=""),"",IF($B31="","",IF(ISNA(VLOOKUP($B31,'LT02'!$B$12:$N$51,12,FALSE)),"",IF(VLOOKUP($B31,'LT02'!$B$12:$N$51,12,FALSE)="","",VLOOKUP($B31,'LT02'!$B$12:$N$51,12,FALSE)))))</f>
        <v>6</v>
      </c>
      <c r="O31" s="176">
        <f>IF(OR($M$6="",$M$7=""),"",IF($B31="","",IF(ISNA(VLOOKUP($B31,'LT02'!$B$12:$N$51,13,FALSE)),"",IF(VLOOKUP($B31,'LT02'!$B$12:$N$51,13,FALSE)="","",VLOOKUP($B31,'LT02'!$B$12:$N$51,13,FALSE)))))</f>
        <v>5.6</v>
      </c>
      <c r="P31" s="70"/>
      <c r="Q31" s="71" t="str">
        <f t="shared" si="8"/>
        <v/>
      </c>
      <c r="R31" s="69">
        <f>IF(OR($R$6="",$R$7=""),"",IF($B31="","",IF(ISNA(VLOOKUP($B31,'LT03'!$B$12:$N$51,11,FALSE)),"",IF(VLOOKUP($B31,'LT03'!$B$12:$N$51,11,FALSE)="","",VLOOKUP($B31,'LT03'!$B$12:$N$51,11,FALSE)))))</f>
        <v>5.9</v>
      </c>
      <c r="S31" s="176">
        <f>IF(OR($H$6="",$H$7=""),"",IF($B31="","",IF(ISNA(VLOOKUP($B31,'LT03'!$B$12:$N$51,12,FALSE)),"",IF(VLOOKUP($B31,'LT03'!$B$12:$N$51,12,FALSE)="","",VLOOKUP($B31,'LT03'!$B$12:$N$51,12,FALSE)))))</f>
        <v>6.7</v>
      </c>
      <c r="T31" s="176">
        <f>IF(OR($R$6="",$R$7=""),"",IF($B31="","",IF(ISNA(VLOOKUP($B31,'LT03'!$B$12:$N$51,13,FALSE)),"",IF(VLOOKUP($B31,'LT03'!$B$12:$N$51,13,FALSE)="","",VLOOKUP($B31,'LT03'!$B$12:$N$51,13,FALSE)))))</f>
        <v>6.4</v>
      </c>
      <c r="U31" s="70"/>
      <c r="V31" s="71" t="str">
        <f t="shared" si="9"/>
        <v/>
      </c>
      <c r="W31" s="69">
        <f>IF(OR($W$6="",$W$7=""),"",IF($B31="","",IF(ISNA(VLOOKUP($B31,'LT04'!$B$12:$N$51,11,FALSE)),"",IF(VLOOKUP($B31,'LT04'!$B$12:$N$51,11,FALSE)="","",VLOOKUP($B31,'LT04'!$B$12:$N$51,11,FALSE)))))</f>
        <v>6</v>
      </c>
      <c r="X31" s="176">
        <f>IF(OR($H$6="",$H$7=""),"",IF($B31="","",IF(ISNA(VLOOKUP($B31,'LT04'!$B$12:$N$51,12,FALSE)),"",IF(VLOOKUP($B31,'LT04'!$B$12:$N$51,12,FALSE)="","",VLOOKUP($B31,'LT04'!$B$12:$N$51,12,FALSE)))))</f>
        <v>9</v>
      </c>
      <c r="Y31" s="176">
        <f>IF(OR($W$6="",$W$7=""),"",IF($B31="","",IF(ISNA(VLOOKUP($B31,'LT04'!$B$12:$N$51,13,FALSE)),"",IF(VLOOKUP($B31,'LT04'!$B$12:$N$51,13,FALSE)="","",VLOOKUP($B31,'LT04'!$B$12:$N$51,13,FALSE)))))</f>
        <v>7.8</v>
      </c>
      <c r="Z31" s="70"/>
      <c r="AA31" s="71" t="str">
        <f t="shared" si="10"/>
        <v/>
      </c>
      <c r="AB31" s="69">
        <f>IF(OR($AB$6="",$AB$7=""),"",IF($B31="","",IF(ISNA(VLOOKUP($B31,'LT05'!$B$12:$N$51,11,FALSE)),"",IF(VLOOKUP($B31,'LT05'!$B$12:$N$51,11,FALSE)="","",VLOOKUP($B31,'LT05'!$B$12:$N$51,11,FALSE)))))</f>
        <v>6.3</v>
      </c>
      <c r="AC31" s="176">
        <f>IF(OR($H$6="",$H$7=""),"",IF($B31="","",IF(ISNA(VLOOKUP($B31,'LT05'!$B$12:$N$51,12,FALSE)),"",IF(VLOOKUP($B31,'LT05'!$B$12:$N$51,12,FALSE)="","",VLOOKUP($B31,'LT05'!$B$12:$N$51,12,FALSE)))))</f>
        <v>9</v>
      </c>
      <c r="AD31" s="176">
        <f>IF(OR($AB$6="",$AB$7=""),"",IF($B31="","",IF(ISNA(VLOOKUP($B31,'LT05'!$B$12:$N$51,13,FALSE)),"",IF(VLOOKUP($B31,'LT05'!$B$12:$N$51,13,FALSE)="","",VLOOKUP($B31,'LT05'!$B$12:$N$51,13,FALSE)))))</f>
        <v>7.9</v>
      </c>
      <c r="AE31" s="70"/>
      <c r="AF31" s="71" t="str">
        <f t="shared" si="11"/>
        <v/>
      </c>
      <c r="AG31" s="69" t="str">
        <f>IF(OR($AG$6="",$AG$7=""),"",IF($B31="","",IF(ISNA(VLOOKUP($B31,'LT06'!$B$12:$N$51,11,FALSE)),"",IF(VLOOKUP($B31,'LT06'!$B$12:$N$51,11,FALSE)="","",VLOOKUP($B31,'LT06'!$B$12:$N$51,11,FALSE)))))</f>
        <v/>
      </c>
      <c r="AH31" s="176" t="str">
        <f>IF(OR($H$6="",$H$7=""),"",IF($B31="","",IF(ISNA(VLOOKUP($B31,'LT06'!$B$12:$N$51,12,FALSE)),"",IF(VLOOKUP($B31,'LT06'!$B$12:$N$51,12,FALSE)="","",VLOOKUP($B31,'LT06'!$B$12:$N$51,12,FALSE)))))</f>
        <v/>
      </c>
      <c r="AI31" s="176" t="str">
        <f>IF(OR($AG$6="",$AG$7=""),"",IF($B31="","",IF(ISNA(VLOOKUP($B31,'LT06'!$B$12:$N$51,13,FALSE)),"",IF(VLOOKUP($B31,'LT06'!$B$12:$N$51,13,FALSE)="","",VLOOKUP($B31,'LT06'!$B$12:$N$51,13,FALSE)))))</f>
        <v/>
      </c>
      <c r="AJ31" s="70"/>
      <c r="AK31" s="71" t="str">
        <f t="shared" si="12"/>
        <v/>
      </c>
      <c r="AL31" s="69" t="str">
        <f>IF(OR($AL$6="",$AL$7=""),"",IF($B31="","",IF(ISNA(VLOOKUP($B31,'LT07'!$B$12:$N$51,11,FALSE)),"",IF(VLOOKUP($B31,'LT07'!$B$12:$N$51,11,FALSE)="","",VLOOKUP($B31,'LT07'!$B$12:$N$51,11,FALSE)))))</f>
        <v/>
      </c>
      <c r="AM31" s="176" t="str">
        <f>IF(OR($H$6="",$H$7=""),"",IF($B31="","",IF(ISNA(VLOOKUP($B31,'LT07'!$B$12:$N$51,12,FALSE)),"",IF(VLOOKUP($B31,'LT07'!$B$12:$N$51,12,FALSE)="","",VLOOKUP($B31,'LT07'!$B$12:$N$51,12,FALSE)))))</f>
        <v/>
      </c>
      <c r="AN31" s="176" t="str">
        <f>IF(OR($AL$6="",$AL$7=""),"",IF($B31="","",IF(ISNA(VLOOKUP($B31,'LT07'!$B$12:$N$51,13,FALSE)),"",IF(VLOOKUP($B31,'LT07'!$B$12:$N$51,13,FALSE)="","",VLOOKUP($B31,'LT07'!$B$12:$N$51,13,FALSE)))))</f>
        <v/>
      </c>
      <c r="AO31" s="70"/>
      <c r="AP31" s="71" t="str">
        <f t="shared" si="13"/>
        <v/>
      </c>
      <c r="AQ31" s="69" t="str">
        <f>IF(OR($AQ$6="",$AQ$7=""),"",IF($B31="","",IF(ISNA(VLOOKUP($B31,'LT08'!$B$12:$N$51,11,FALSE)),"",IF(VLOOKUP($B31,'LT08'!$B$12:$N$51,11,FALSE)="","",VLOOKUP($B31,'LT08'!$B$12:$N$51,11,FALSE)))))</f>
        <v/>
      </c>
      <c r="AR31" s="176" t="str">
        <f>IF(OR($H$6="",$H$7=""),"",IF($B31="","",IF(ISNA(VLOOKUP($B31,'LT08'!$B$12:$N$51,12,FALSE)),"",IF(VLOOKUP($B31,'LT08'!$B$12:$N$51,12,FALSE)="","",VLOOKUP($B31,'LT08'!$B$12:$N$51,12,FALSE)))))</f>
        <v/>
      </c>
      <c r="AS31" s="176" t="str">
        <f>IF(OR($AQ$6="",$AQ$7=""),"",IF($B31="","",IF(ISNA(VLOOKUP($B31,'LT08'!$B$12:$N$51,13,FALSE)),"",IF(VLOOKUP($B31,'LT08'!$B$12:$N$51,13,FALSE)="","",VLOOKUP($B31,'LT08'!$B$12:$N$51,13,FALSE)))))</f>
        <v/>
      </c>
      <c r="AT31" s="70"/>
      <c r="AU31" s="71" t="str">
        <f t="shared" si="14"/>
        <v/>
      </c>
      <c r="AV31" s="69" t="str">
        <f>IF(OR($AV$6="",$AV$7=""),"",IF($B31="","",IF(ISNA(VLOOKUP($B31,'LT09'!$B$12:$N$51,11,FALSE)),"",IF(VLOOKUP($B31,'LT09'!$B$12:$N$51,11,FALSE)="","",VLOOKUP($B31,'LT09'!$B$12:$N$51,11,FALSE)))))</f>
        <v/>
      </c>
      <c r="AW31" s="176" t="str">
        <f>IF(OR($H$6="",$H$7=""),"",IF($B31="","",IF(ISNA(VLOOKUP($B31,'LT09'!$B$12:$N$51,12,FALSE)),"",IF(VLOOKUP($B31,'LT09'!$B$12:$N$51,12,FALSE)="","",VLOOKUP($B31,'LT09'!$B$12:$N$51,12,FALSE)))))</f>
        <v/>
      </c>
      <c r="AX31" s="176" t="str">
        <f>IF(OR($AV$6="",$AV$7=""),"",IF($B31="","",IF(ISNA(VLOOKUP($B31,'LT09'!$B$12:$N$51,13,FALSE)),"",IF(VLOOKUP($B31,'LT09'!$B$12:$N$51,13,FALSE)="","",VLOOKUP($B31,'LT09'!$B$12:$N$51,13,FALSE)))))</f>
        <v/>
      </c>
      <c r="AY31" s="70"/>
      <c r="AZ31" s="71" t="str">
        <f t="shared" si="15"/>
        <v/>
      </c>
      <c r="BA31" s="68"/>
      <c r="BB31" s="205"/>
      <c r="BC31" s="176" t="str">
        <f>IF(OR($BF$6="",$BF$7=""),"",IF($B31="","",IF(ISNA(VLOOKUP($B31,'DO AN'!$B$12:$N$51,11,FALSE)),"",IF(VLOOKUP($B31,'DO AN'!$B$12:$N$51,11,FALSE)="","",VLOOKUP($B31,'DO AN'!$B$12:$N$51,11,FALSE)))))</f>
        <v/>
      </c>
      <c r="BD31" s="70"/>
      <c r="BE31" s="75"/>
      <c r="BF31" s="69">
        <f>IF(OR($BF$6="",$BF$7=""),"",IF($B31="","",IF(ISNA(VLOOKUP($B31,'TH01'!$B$12:$N$51,11,FALSE)),"",IF(VLOOKUP($B31,'TH01'!$B$12:$N$51,11,FALSE)="","",VLOOKUP($B31,'TH01'!$B$12:$N$51,11,FALSE)))))</f>
        <v>4</v>
      </c>
      <c r="BG31" s="176">
        <f>IF(OR($H$6="",$H$7=""),"",IF($B31="","",IF(ISNA(VLOOKUP($B31,'TH01'!$B$12:$N$51,12,FALSE)),"",IF(VLOOKUP($B31,'TH01'!$B$12:$N$51,12,FALSE)="","",VLOOKUP($B31,'TH01'!$B$12:$N$51,12,FALSE)))))</f>
        <v>7</v>
      </c>
      <c r="BH31" s="176">
        <f>IF(OR($BF$6="",$BF$7=""),"",IF($B31="","",IF(ISNA(VLOOKUP($B31,'TH01'!$B$12:$N$51,13,FALSE)),"",IF(VLOOKUP($B31,'TH01'!$B$12:$N$51,13,FALSE)="","",VLOOKUP($B31,'TH01'!$B$12:$N$51,13,FALSE)))))</f>
        <v>5.8</v>
      </c>
      <c r="BI31" s="70"/>
      <c r="BJ31" s="71" t="str">
        <f t="shared" si="16"/>
        <v/>
      </c>
      <c r="BK31" s="69">
        <f>IF(OR($BK$6="",$BK$7=""),"",IF($B31="","",IF(ISNA(VLOOKUP($B31,'TH02'!$B$12:$N$51,11,FALSE)),"",IF(VLOOKUP($B31,'TH02'!$B$12:$N$51,11,FALSE)="","",VLOOKUP($B31,'TH02'!$B$12:$N$51,11,FALSE)))))</f>
        <v>3.5</v>
      </c>
      <c r="BL31" s="176">
        <f>IF(OR($H$6="",$H$7=""),"",IF($B31="","",IF(ISNA(VLOOKUP($B31,'TH02'!$B$12:$N$51,12,FALSE)),"",IF(VLOOKUP($B31,'TH02'!$B$12:$N$51,12,FALSE)="","",VLOOKUP($B31,'TH02'!$B$12:$N$51,12,FALSE)))))</f>
        <v>7</v>
      </c>
      <c r="BM31" s="176">
        <f>IF(OR($BK$6="",$BK$7=""),"",IF($B31="","",IF(ISNA(VLOOKUP($B31,'TH02'!$B$12:$N$51,13,FALSE)),"",IF(VLOOKUP($B31,'TH02'!$B$12:$N$51,13,FALSE)="","",VLOOKUP($B31,'TH02'!$B$12:$N$51,13,FALSE)))))</f>
        <v>5.6</v>
      </c>
      <c r="BN31" s="70"/>
      <c r="BO31" s="71" t="str">
        <f t="shared" si="17"/>
        <v/>
      </c>
      <c r="BP31" s="69">
        <f>IF(OR($BP$6="",$BP$7=""),"",IF($B31="","",IF(ISNA(VLOOKUP($B31,'TH03'!$B$12:$N$51,11,FALSE)),"",IF(VLOOKUP($B31,'TH03'!$B$12:$N$51,11,FALSE)="","",VLOOKUP($B31,'TH03'!$B$12:$N$51,11,FALSE)))))</f>
        <v>7</v>
      </c>
      <c r="BQ31" s="176">
        <f>IF(OR($H$6="",$H$7=""),"",IF($B31="","",IF(ISNA(VLOOKUP($B31,'TH03'!$B$12:$N$51,12,FALSE)),"",IF(VLOOKUP($B31,'TH03'!$B$12:$N$51,12,FALSE)="","",VLOOKUP($B31,'TH03'!$B$12:$N$51,12,FALSE)))))</f>
        <v>5</v>
      </c>
      <c r="BR31" s="176">
        <f>IF(OR($BP$6="",$BP$7=""),"",IF($B31="","",IF(ISNA(VLOOKUP($B31,'TH03'!$B$12:$N$51,13,FALSE)),"",IF(VLOOKUP($B31,'TH03'!$B$12:$N$51,13,FALSE)="","",VLOOKUP($B31,'TH03'!$B$12:$N$51,13,FALSE)))))</f>
        <v>5.8</v>
      </c>
      <c r="BS31" s="48"/>
      <c r="BT31" s="71" t="str">
        <f t="shared" si="18"/>
        <v/>
      </c>
      <c r="BU31" s="69" t="str">
        <f>IF(OR($BU$6="",$BU$7=""),"",IF($B31="","",IF(ISNA(VLOOKUP($B31,'TH04'!$B$12:$N$51,11,FALSE)),"",IF(VLOOKUP($B31,'TH04'!$B$12:$N$51,11,FALSE)="","",VLOOKUP($B31,'TH04'!$B$12:$N$51,11,FALSE)))))</f>
        <v/>
      </c>
      <c r="BV31" s="176" t="str">
        <f>IF(OR($H$6="",$H$7=""),"",IF($B31="","",IF(ISNA(VLOOKUP($B31,'TH04'!$B$12:$N$51,12,FALSE)),"",IF(VLOOKUP($B31,'TH04'!$B$12:$N$51,12,FALSE)="","",VLOOKUP($B31,'TH04'!$B$12:$N$51,12,FALSE)))))</f>
        <v/>
      </c>
      <c r="BW31" s="176" t="str">
        <f>IF(OR($BU$6="",$BU$7=""),"",IF($B31="","",IF(ISNA(VLOOKUP($B31,'TH04'!$B$12:$N$51,13,FALSE)),"",IF(VLOOKUP($B31,'TH04'!$B$12:$N$51,13,FALSE)="","",VLOOKUP($B31,'TH04'!$B$12:$N$51,13,FALSE)))))</f>
        <v/>
      </c>
      <c r="BX31" s="70"/>
      <c r="BY31" s="71" t="str">
        <f t="shared" si="19"/>
        <v/>
      </c>
      <c r="BZ31" s="69" t="str">
        <f>IF(OR($BZ$6="",$BZ$7=""),"",IF($B31="","",IF(ISNA(VLOOKUP($B31,'TH05'!$B$12:$N$51,11,FALSE)),"",IF(VLOOKUP($B31,'TH05'!$B$12:$N$51,11,FALSE)="","",VLOOKUP($B31,'TH05'!$B$12:$N$51,11,FALSE)))))</f>
        <v/>
      </c>
      <c r="CA31" s="176" t="str">
        <f>IF(OR($H$6="",$H$7=""),"",IF($B31="","",IF(ISNA(VLOOKUP($B31,'TH05'!$B$12:$N$51,12,FALSE)),"",IF(VLOOKUP($B31,'TH05'!$B$12:$N$51,12,FALSE)="","",VLOOKUP($B31,'TH05'!$B$12:$N$51,12,FALSE)))))</f>
        <v/>
      </c>
      <c r="CB31" s="176" t="str">
        <f>IF(OR($BZ$6="",$BZ$7=""),"",IF($B31="","",IF(ISNA(VLOOKUP($B31,'TH05'!$B$12:$N$51,13,FALSE)),"",IF(VLOOKUP($B31,'TH05'!$B$12:$N$51,13,FALSE)="","",VLOOKUP($B31,'TH05'!$B$12:$N$51,13,FALSE)))))</f>
        <v/>
      </c>
      <c r="CC31" s="70"/>
      <c r="CD31" s="71" t="str">
        <f t="shared" si="20"/>
        <v/>
      </c>
      <c r="CE31" s="69" t="str">
        <f>IF(OR($CE$6="",$CE$7=""),"",IF($B31="","",IF(ISNA(VLOOKUP($B31,'TH06'!$B$12:$N$51,11,FALSE)),"",IF(VLOOKUP($B31,'TH06'!$B$12:$N$51,11,FALSE)="","",VLOOKUP($B31,'TH06'!$B$12:$N$51,11,FALSE)))))</f>
        <v/>
      </c>
      <c r="CF31" s="176" t="str">
        <f>IF(OR($H$6="",$H$7=""),"",IF($B31="","",IF(ISNA(VLOOKUP($B31,'TH06'!$B$12:$N$51,12,FALSE)),"",IF(VLOOKUP($B31,'TH06'!$B$12:$N$51,12,FALSE)="","",VLOOKUP($B31,'TH06'!$B$12:$N$51,12,FALSE)))))</f>
        <v/>
      </c>
      <c r="CG31" s="176" t="str">
        <f>IF(OR($CE$6="",$CE$7=""),"",IF($B31="","",IF(ISNA(VLOOKUP($B31,'TH06'!$B$12:$N$51,13,FALSE)),"",IF(VLOOKUP($B31,'TH06'!$B$12:$N$51,13,FALSE)="","",VLOOKUP($B31,'TH06'!$B$12:$N$51,13,FALSE)))))</f>
        <v/>
      </c>
      <c r="CH31" s="70"/>
      <c r="CI31" s="71" t="str">
        <f t="shared" si="21"/>
        <v/>
      </c>
      <c r="CJ31" s="200">
        <f t="shared" si="22"/>
        <v>6.3</v>
      </c>
      <c r="CK31" s="201" t="str">
        <f t="shared" si="23"/>
        <v/>
      </c>
      <c r="CL31" s="82"/>
      <c r="CM31" s="79" t="str">
        <f t="shared" si="0"/>
        <v>TBKhá</v>
      </c>
      <c r="CN31" s="79" t="str">
        <f t="shared" si="1"/>
        <v/>
      </c>
      <c r="CO31" s="79" t="str">
        <f t="shared" si="2"/>
        <v/>
      </c>
      <c r="CP31" s="49"/>
      <c r="CQ31" s="177">
        <f t="shared" si="3"/>
        <v>0</v>
      </c>
      <c r="CR31" s="178">
        <f t="shared" si="24"/>
        <v>5.4</v>
      </c>
      <c r="CS31" s="17">
        <f t="shared" si="25"/>
        <v>6</v>
      </c>
      <c r="CT31" s="17">
        <f t="shared" si="26"/>
        <v>6.7</v>
      </c>
      <c r="CU31" s="17">
        <f t="shared" si="27"/>
        <v>9</v>
      </c>
      <c r="CV31" s="17">
        <f t="shared" si="28"/>
        <v>9</v>
      </c>
      <c r="CW31" s="17" t="str">
        <f t="shared" si="29"/>
        <v/>
      </c>
      <c r="CX31" s="17" t="str">
        <f t="shared" si="30"/>
        <v/>
      </c>
      <c r="CY31" s="17" t="str">
        <f t="shared" si="31"/>
        <v/>
      </c>
      <c r="CZ31" s="17" t="str">
        <f t="shared" si="32"/>
        <v/>
      </c>
      <c r="DA31" s="17" t="str">
        <f t="shared" si="33"/>
        <v/>
      </c>
      <c r="DB31" s="17">
        <f t="shared" si="34"/>
        <v>7</v>
      </c>
      <c r="DC31" s="17">
        <f t="shared" si="35"/>
        <v>7</v>
      </c>
      <c r="DD31" s="17">
        <f t="shared" si="36"/>
        <v>5</v>
      </c>
      <c r="DE31" s="17" t="str">
        <f t="shared" si="37"/>
        <v/>
      </c>
      <c r="DF31" s="17" t="str">
        <f t="shared" si="38"/>
        <v/>
      </c>
      <c r="DG31" s="179" t="str">
        <f t="shared" si="39"/>
        <v/>
      </c>
      <c r="DH31" s="192">
        <f t="shared" si="4"/>
        <v>0</v>
      </c>
      <c r="DI31" s="178">
        <f t="shared" si="40"/>
        <v>5.8</v>
      </c>
      <c r="DJ31" s="17">
        <f t="shared" si="41"/>
        <v>5.6</v>
      </c>
      <c r="DK31" s="17">
        <f t="shared" si="42"/>
        <v>6.4</v>
      </c>
      <c r="DL31" s="17">
        <f t="shared" si="43"/>
        <v>7.8</v>
      </c>
      <c r="DM31" s="17">
        <f t="shared" si="44"/>
        <v>7.9</v>
      </c>
      <c r="DN31" s="17" t="str">
        <f t="shared" si="45"/>
        <v/>
      </c>
      <c r="DO31" s="17" t="str">
        <f t="shared" si="46"/>
        <v/>
      </c>
      <c r="DP31" s="17" t="str">
        <f t="shared" si="47"/>
        <v/>
      </c>
      <c r="DQ31" s="17" t="str">
        <f t="shared" si="48"/>
        <v/>
      </c>
      <c r="DR31" s="17" t="str">
        <f t="shared" si="49"/>
        <v/>
      </c>
      <c r="DS31" s="17">
        <f t="shared" si="50"/>
        <v>5.8</v>
      </c>
      <c r="DT31" s="17">
        <f t="shared" si="51"/>
        <v>5.6</v>
      </c>
      <c r="DU31" s="17">
        <f t="shared" si="52"/>
        <v>5.8</v>
      </c>
      <c r="DV31" s="17" t="str">
        <f t="shared" si="53"/>
        <v/>
      </c>
      <c r="DW31" s="17" t="str">
        <f t="shared" si="54"/>
        <v/>
      </c>
      <c r="DX31" s="17" t="str">
        <f t="shared" si="55"/>
        <v/>
      </c>
      <c r="DY31" s="204">
        <f t="shared" si="5"/>
        <v>6.3</v>
      </c>
      <c r="DZ31" s="86" t="str">
        <f t="shared" si="56"/>
        <v/>
      </c>
      <c r="EA31" s="17" t="str">
        <f t="shared" si="57"/>
        <v/>
      </c>
      <c r="EB31" s="17" t="str">
        <f t="shared" si="58"/>
        <v/>
      </c>
      <c r="EC31" s="17" t="str">
        <f t="shared" si="59"/>
        <v/>
      </c>
      <c r="ED31" s="17" t="str">
        <f t="shared" si="60"/>
        <v/>
      </c>
      <c r="EE31" s="17" t="str">
        <f t="shared" si="61"/>
        <v/>
      </c>
      <c r="EF31" s="17" t="str">
        <f t="shared" si="62"/>
        <v/>
      </c>
      <c r="EG31" s="17" t="str">
        <f t="shared" si="63"/>
        <v/>
      </c>
      <c r="EH31" s="17" t="str">
        <f t="shared" si="64"/>
        <v/>
      </c>
      <c r="EI31" s="17" t="str">
        <f t="shared" si="65"/>
        <v/>
      </c>
      <c r="EJ31" s="17" t="str">
        <f t="shared" si="66"/>
        <v/>
      </c>
      <c r="EK31" s="17" t="str">
        <f t="shared" si="67"/>
        <v/>
      </c>
      <c r="EL31" s="17" t="str">
        <f t="shared" si="68"/>
        <v/>
      </c>
      <c r="EM31" s="17" t="str">
        <f t="shared" si="69"/>
        <v/>
      </c>
      <c r="EN31" s="17" t="str">
        <f t="shared" si="70"/>
        <v/>
      </c>
      <c r="EO31" s="227" t="str">
        <f t="shared" si="71"/>
        <v/>
      </c>
      <c r="EP31" s="178">
        <f t="shared" si="72"/>
        <v>5.8</v>
      </c>
      <c r="EQ31" s="17">
        <f t="shared" si="73"/>
        <v>5.6</v>
      </c>
      <c r="ER31" s="17">
        <f t="shared" si="74"/>
        <v>6.4</v>
      </c>
      <c r="ES31" s="17">
        <f t="shared" si="75"/>
        <v>7.8</v>
      </c>
      <c r="ET31" s="17">
        <f t="shared" si="76"/>
        <v>7.9</v>
      </c>
      <c r="EU31" s="17" t="str">
        <f t="shared" si="77"/>
        <v/>
      </c>
      <c r="EV31" s="17" t="str">
        <f t="shared" si="78"/>
        <v/>
      </c>
      <c r="EW31" s="17" t="str">
        <f t="shared" si="79"/>
        <v/>
      </c>
      <c r="EX31" s="17" t="str">
        <f t="shared" si="80"/>
        <v/>
      </c>
      <c r="EY31" s="17" t="str">
        <f t="shared" si="81"/>
        <v/>
      </c>
      <c r="EZ31" s="17">
        <f t="shared" si="82"/>
        <v>5.8</v>
      </c>
      <c r="FA31" s="17">
        <f t="shared" si="83"/>
        <v>5.6</v>
      </c>
      <c r="FB31" s="17">
        <f t="shared" si="84"/>
        <v>5.8</v>
      </c>
      <c r="FC31" s="17" t="str">
        <f t="shared" si="85"/>
        <v/>
      </c>
      <c r="FD31" s="17" t="str">
        <f t="shared" si="86"/>
        <v/>
      </c>
      <c r="FE31" s="17" t="str">
        <f t="shared" si="87"/>
        <v/>
      </c>
      <c r="FF31" s="204" t="str">
        <f t="shared" si="6"/>
        <v/>
      </c>
    </row>
    <row r="32" spans="1:162" ht="15.75">
      <c r="A32" s="63">
        <f>IF(B32="","",IF(SUBTOTAL(3,$B$12:B32)=SUBTOTAL(3,$B$12:B31),"",SUBTOTAL(3,$B$12:B32)))</f>
        <v>21</v>
      </c>
      <c r="B32" s="283" t="s">
        <v>254</v>
      </c>
      <c r="C32" s="66" t="str">
        <f>IF($B32="","",IF(ISNA(VLOOKUP($B32,'DS LOP HKI'!$B$2:$D$1060,2,FALSE))=TRUE,"",VLOOKUP($B32,'DS LOP HKI'!$B$2:$D$1060,2,FALSE)))</f>
        <v>Thái Hoàng</v>
      </c>
      <c r="D32" s="67" t="str">
        <f>IF($B32="","",IF(ISNA(VLOOKUP($B32,'DS LOP HKI'!$B$2:$D$1060,3,FALSE))=TRUE,"",VLOOKUP($B32,'DS LOP HKI'!$B$2:$D$1060,3,FALSE)))</f>
        <v>Tâm</v>
      </c>
      <c r="E32" s="283" t="s">
        <v>38</v>
      </c>
      <c r="F32" s="47"/>
      <c r="G32" s="76"/>
      <c r="H32" s="69">
        <f>IF(OR($H$6="",$H$7=""),"",IF($B32="","",IF(ISNA(VLOOKUP($B32,'LT01'!$B$12:$N$51,11,FALSE)),"",IF(VLOOKUP($B32,'LT01'!$B$12:$N$51,11,FALSE)="","",VLOOKUP($B32,'LT01'!$B$12:$N$51,11,FALSE)))))</f>
        <v>5.5</v>
      </c>
      <c r="I32" s="176">
        <f>IF(OR($H$6="",$H$7=""),"",IF($B32="","",IF(ISNA(VLOOKUP($B32,'LT01'!$B$12:$N$51,12,FALSE)),"",IF(VLOOKUP($B32,'LT01'!$B$12:$N$51,12,FALSE)="","",VLOOKUP($B32,'LT01'!$B$12:$N$51,12,FALSE)))))</f>
        <v>5.6</v>
      </c>
      <c r="J32" s="176">
        <f>IF(OR($H$6="",$H$7=""),"",IF($B32="","",IF(ISNA(VLOOKUP($B32,'LT01'!$B$12:$N$51,13,FALSE)),"",IF(VLOOKUP($B32,'LT01'!$B$12:$N$51,13,FALSE)="","",VLOOKUP($B32,'LT01'!$B$12:$N$51,13,FALSE)))))</f>
        <v>5.6</v>
      </c>
      <c r="K32" s="70"/>
      <c r="L32" s="71" t="str">
        <f t="shared" si="7"/>
        <v/>
      </c>
      <c r="M32" s="69">
        <f>IF(OR($M$6="",$M$7=""),"",IF($B32="","",IF(ISNA(VLOOKUP($B32,'LT02'!$B$12:$N$51,11,FALSE)),"",IF(VLOOKUP($B32,'LT02'!$B$12:$N$51,11,FALSE)="","",VLOOKUP($B32,'LT02'!$B$12:$N$51,11,FALSE)))))</f>
        <v>4.7</v>
      </c>
      <c r="N32" s="176">
        <f>IF(OR($H$6="",$H$7=""),"",IF($B32="","",IF(ISNA(VLOOKUP($B32,'LT02'!$B$12:$N$51,12,FALSE)),"",IF(VLOOKUP($B32,'LT02'!$B$12:$N$51,12,FALSE)="","",VLOOKUP($B32,'LT02'!$B$12:$N$51,12,FALSE)))))</f>
        <v>8</v>
      </c>
      <c r="O32" s="176">
        <f>IF(OR($M$6="",$M$7=""),"",IF($B32="","",IF(ISNA(VLOOKUP($B32,'LT02'!$B$12:$N$51,13,FALSE)),"",IF(VLOOKUP($B32,'LT02'!$B$12:$N$51,13,FALSE)="","",VLOOKUP($B32,'LT02'!$B$12:$N$51,13,FALSE)))))</f>
        <v>6.7</v>
      </c>
      <c r="P32" s="70"/>
      <c r="Q32" s="71" t="str">
        <f t="shared" si="8"/>
        <v/>
      </c>
      <c r="R32" s="69">
        <f>IF(OR($R$6="",$R$7=""),"",IF($B32="","",IF(ISNA(VLOOKUP($B32,'LT03'!$B$12:$N$51,11,FALSE)),"",IF(VLOOKUP($B32,'LT03'!$B$12:$N$51,11,FALSE)="","",VLOOKUP($B32,'LT03'!$B$12:$N$51,11,FALSE)))))</f>
        <v>5.7</v>
      </c>
      <c r="S32" s="176">
        <f>IF(OR($H$6="",$H$7=""),"",IF($B32="","",IF(ISNA(VLOOKUP($B32,'LT03'!$B$12:$N$51,12,FALSE)),"",IF(VLOOKUP($B32,'LT03'!$B$12:$N$51,12,FALSE)="","",VLOOKUP($B32,'LT03'!$B$12:$N$51,12,FALSE)))))</f>
        <v>6.5</v>
      </c>
      <c r="T32" s="176">
        <f>IF(OR($R$6="",$R$7=""),"",IF($B32="","",IF(ISNA(VLOOKUP($B32,'LT03'!$B$12:$N$51,13,FALSE)),"",IF(VLOOKUP($B32,'LT03'!$B$12:$N$51,13,FALSE)="","",VLOOKUP($B32,'LT03'!$B$12:$N$51,13,FALSE)))))</f>
        <v>6.2</v>
      </c>
      <c r="U32" s="70"/>
      <c r="V32" s="71" t="str">
        <f t="shared" si="9"/>
        <v/>
      </c>
      <c r="W32" s="69">
        <f>IF(OR($W$6="",$W$7=""),"",IF($B32="","",IF(ISNA(VLOOKUP($B32,'LT04'!$B$12:$N$51,11,FALSE)),"",IF(VLOOKUP($B32,'LT04'!$B$12:$N$51,11,FALSE)="","",VLOOKUP($B32,'LT04'!$B$12:$N$51,11,FALSE)))))</f>
        <v>4.4000000000000004</v>
      </c>
      <c r="X32" s="176">
        <f>IF(OR($H$6="",$H$7=""),"",IF($B32="","",IF(ISNA(VLOOKUP($B32,'LT04'!$B$12:$N$51,12,FALSE)),"",IF(VLOOKUP($B32,'LT04'!$B$12:$N$51,12,FALSE)="","",VLOOKUP($B32,'LT04'!$B$12:$N$51,12,FALSE)))))</f>
        <v>5.5</v>
      </c>
      <c r="Y32" s="176">
        <f>IF(OR($W$6="",$W$7=""),"",IF($B32="","",IF(ISNA(VLOOKUP($B32,'LT04'!$B$12:$N$51,13,FALSE)),"",IF(VLOOKUP($B32,'LT04'!$B$12:$N$51,13,FALSE)="","",VLOOKUP($B32,'LT04'!$B$12:$N$51,13,FALSE)))))</f>
        <v>5.0999999999999996</v>
      </c>
      <c r="Z32" s="70"/>
      <c r="AA32" s="71" t="str">
        <f t="shared" si="10"/>
        <v/>
      </c>
      <c r="AB32" s="69">
        <f>IF(OR($AB$6="",$AB$7=""),"",IF($B32="","",IF(ISNA(VLOOKUP($B32,'LT05'!$B$12:$N$51,11,FALSE)),"",IF(VLOOKUP($B32,'LT05'!$B$12:$N$51,11,FALSE)="","",VLOOKUP($B32,'LT05'!$B$12:$N$51,11,FALSE)))))</f>
        <v>3.7</v>
      </c>
      <c r="AC32" s="176">
        <f>IF(OR($H$6="",$H$7=""),"",IF($B32="","",IF(ISNA(VLOOKUP($B32,'LT05'!$B$12:$N$51,12,FALSE)),"",IF(VLOOKUP($B32,'LT05'!$B$12:$N$51,12,FALSE)="","",VLOOKUP($B32,'LT05'!$B$12:$N$51,12,FALSE)))))</f>
        <v>7</v>
      </c>
      <c r="AD32" s="176">
        <f>IF(OR($AB$6="",$AB$7=""),"",IF($B32="","",IF(ISNA(VLOOKUP($B32,'LT05'!$B$12:$N$51,13,FALSE)),"",IF(VLOOKUP($B32,'LT05'!$B$12:$N$51,13,FALSE)="","",VLOOKUP($B32,'LT05'!$B$12:$N$51,13,FALSE)))))</f>
        <v>5.7</v>
      </c>
      <c r="AE32" s="70"/>
      <c r="AF32" s="71" t="str">
        <f t="shared" si="11"/>
        <v/>
      </c>
      <c r="AG32" s="69" t="str">
        <f>IF(OR($AG$6="",$AG$7=""),"",IF($B32="","",IF(ISNA(VLOOKUP($B32,'LT06'!$B$12:$N$51,11,FALSE)),"",IF(VLOOKUP($B32,'LT06'!$B$12:$N$51,11,FALSE)="","",VLOOKUP($B32,'LT06'!$B$12:$N$51,11,FALSE)))))</f>
        <v/>
      </c>
      <c r="AH32" s="176" t="str">
        <f>IF(OR($H$6="",$H$7=""),"",IF($B32="","",IF(ISNA(VLOOKUP($B32,'LT06'!$B$12:$N$51,12,FALSE)),"",IF(VLOOKUP($B32,'LT06'!$B$12:$N$51,12,FALSE)="","",VLOOKUP($B32,'LT06'!$B$12:$N$51,12,FALSE)))))</f>
        <v/>
      </c>
      <c r="AI32" s="176" t="str">
        <f>IF(OR($AG$6="",$AG$7=""),"",IF($B32="","",IF(ISNA(VLOOKUP($B32,'LT06'!$B$12:$N$51,13,FALSE)),"",IF(VLOOKUP($B32,'LT06'!$B$12:$N$51,13,FALSE)="","",VLOOKUP($B32,'LT06'!$B$12:$N$51,13,FALSE)))))</f>
        <v/>
      </c>
      <c r="AJ32" s="70"/>
      <c r="AK32" s="71" t="str">
        <f t="shared" si="12"/>
        <v/>
      </c>
      <c r="AL32" s="69" t="str">
        <f>IF(OR($AL$6="",$AL$7=""),"",IF($B32="","",IF(ISNA(VLOOKUP($B32,'LT07'!$B$12:$N$51,11,FALSE)),"",IF(VLOOKUP($B32,'LT07'!$B$12:$N$51,11,FALSE)="","",VLOOKUP($B32,'LT07'!$B$12:$N$51,11,FALSE)))))</f>
        <v/>
      </c>
      <c r="AM32" s="176" t="str">
        <f>IF(OR($H$6="",$H$7=""),"",IF($B32="","",IF(ISNA(VLOOKUP($B32,'LT07'!$B$12:$N$51,12,FALSE)),"",IF(VLOOKUP($B32,'LT07'!$B$12:$N$51,12,FALSE)="","",VLOOKUP($B32,'LT07'!$B$12:$N$51,12,FALSE)))))</f>
        <v/>
      </c>
      <c r="AN32" s="176" t="str">
        <f>IF(OR($AL$6="",$AL$7=""),"",IF($B32="","",IF(ISNA(VLOOKUP($B32,'LT07'!$B$12:$N$51,13,FALSE)),"",IF(VLOOKUP($B32,'LT07'!$B$12:$N$51,13,FALSE)="","",VLOOKUP($B32,'LT07'!$B$12:$N$51,13,FALSE)))))</f>
        <v/>
      </c>
      <c r="AO32" s="70"/>
      <c r="AP32" s="71" t="str">
        <f t="shared" si="13"/>
        <v/>
      </c>
      <c r="AQ32" s="69" t="str">
        <f>IF(OR($AQ$6="",$AQ$7=""),"",IF($B32="","",IF(ISNA(VLOOKUP($B32,'LT08'!$B$12:$N$51,11,FALSE)),"",IF(VLOOKUP($B32,'LT08'!$B$12:$N$51,11,FALSE)="","",VLOOKUP($B32,'LT08'!$B$12:$N$51,11,FALSE)))))</f>
        <v/>
      </c>
      <c r="AR32" s="176" t="str">
        <f>IF(OR($H$6="",$H$7=""),"",IF($B32="","",IF(ISNA(VLOOKUP($B32,'LT08'!$B$12:$N$51,12,FALSE)),"",IF(VLOOKUP($B32,'LT08'!$B$12:$N$51,12,FALSE)="","",VLOOKUP($B32,'LT08'!$B$12:$N$51,12,FALSE)))))</f>
        <v/>
      </c>
      <c r="AS32" s="176" t="str">
        <f>IF(OR($AQ$6="",$AQ$7=""),"",IF($B32="","",IF(ISNA(VLOOKUP($B32,'LT08'!$B$12:$N$51,13,FALSE)),"",IF(VLOOKUP($B32,'LT08'!$B$12:$N$51,13,FALSE)="","",VLOOKUP($B32,'LT08'!$B$12:$N$51,13,FALSE)))))</f>
        <v/>
      </c>
      <c r="AT32" s="70"/>
      <c r="AU32" s="71" t="str">
        <f t="shared" si="14"/>
        <v/>
      </c>
      <c r="AV32" s="69" t="str">
        <f>IF(OR($AV$6="",$AV$7=""),"",IF($B32="","",IF(ISNA(VLOOKUP($B32,'LT09'!$B$12:$N$51,11,FALSE)),"",IF(VLOOKUP($B32,'LT09'!$B$12:$N$51,11,FALSE)="","",VLOOKUP($B32,'LT09'!$B$12:$N$51,11,FALSE)))))</f>
        <v/>
      </c>
      <c r="AW32" s="176" t="str">
        <f>IF(OR($H$6="",$H$7=""),"",IF($B32="","",IF(ISNA(VLOOKUP($B32,'LT09'!$B$12:$N$51,12,FALSE)),"",IF(VLOOKUP($B32,'LT09'!$B$12:$N$51,12,FALSE)="","",VLOOKUP($B32,'LT09'!$B$12:$N$51,12,FALSE)))))</f>
        <v/>
      </c>
      <c r="AX32" s="176" t="str">
        <f>IF(OR($AV$6="",$AV$7=""),"",IF($B32="","",IF(ISNA(VLOOKUP($B32,'LT09'!$B$12:$N$51,13,FALSE)),"",IF(VLOOKUP($B32,'LT09'!$B$12:$N$51,13,FALSE)="","",VLOOKUP($B32,'LT09'!$B$12:$N$51,13,FALSE)))))</f>
        <v/>
      </c>
      <c r="AY32" s="70"/>
      <c r="AZ32" s="71" t="str">
        <f t="shared" si="15"/>
        <v/>
      </c>
      <c r="BA32" s="68"/>
      <c r="BB32" s="205"/>
      <c r="BC32" s="176" t="str">
        <f>IF(OR($BF$6="",$BF$7=""),"",IF($B32="","",IF(ISNA(VLOOKUP($B32,'DO AN'!$B$12:$N$51,11,FALSE)),"",IF(VLOOKUP($B32,'DO AN'!$B$12:$N$51,11,FALSE)="","",VLOOKUP($B32,'DO AN'!$B$12:$N$51,11,FALSE)))))</f>
        <v/>
      </c>
      <c r="BD32" s="70"/>
      <c r="BE32" s="75"/>
      <c r="BF32" s="69">
        <f>IF(OR($BF$6="",$BF$7=""),"",IF($B32="","",IF(ISNA(VLOOKUP($B32,'TH01'!$B$12:$N$51,11,FALSE)),"",IF(VLOOKUP($B32,'TH01'!$B$12:$N$51,11,FALSE)="","",VLOOKUP($B32,'TH01'!$B$12:$N$51,11,FALSE)))))</f>
        <v>5</v>
      </c>
      <c r="BG32" s="176">
        <f>IF(OR($H$6="",$H$7=""),"",IF($B32="","",IF(ISNA(VLOOKUP($B32,'TH01'!$B$12:$N$51,12,FALSE)),"",IF(VLOOKUP($B32,'TH01'!$B$12:$N$51,12,FALSE)="","",VLOOKUP($B32,'TH01'!$B$12:$N$51,12,FALSE)))))</f>
        <v>10</v>
      </c>
      <c r="BH32" s="176">
        <f>IF(OR($BF$6="",$BF$7=""),"",IF($B32="","",IF(ISNA(VLOOKUP($B32,'TH01'!$B$12:$N$51,13,FALSE)),"",IF(VLOOKUP($B32,'TH01'!$B$12:$N$51,13,FALSE)="","",VLOOKUP($B32,'TH01'!$B$12:$N$51,13,FALSE)))))</f>
        <v>8</v>
      </c>
      <c r="BI32" s="70"/>
      <c r="BJ32" s="71" t="str">
        <f t="shared" si="16"/>
        <v/>
      </c>
      <c r="BK32" s="69">
        <f>IF(OR($BK$6="",$BK$7=""),"",IF($B32="","",IF(ISNA(VLOOKUP($B32,'TH02'!$B$12:$N$51,11,FALSE)),"",IF(VLOOKUP($B32,'TH02'!$B$12:$N$51,11,FALSE)="","",VLOOKUP($B32,'TH02'!$B$12:$N$51,11,FALSE)))))</f>
        <v>5.3</v>
      </c>
      <c r="BL32" s="176">
        <f>IF(OR($H$6="",$H$7=""),"",IF($B32="","",IF(ISNA(VLOOKUP($B32,'TH02'!$B$12:$N$51,12,FALSE)),"",IF(VLOOKUP($B32,'TH02'!$B$12:$N$51,12,FALSE)="","",VLOOKUP($B32,'TH02'!$B$12:$N$51,12,FALSE)))))</f>
        <v>5</v>
      </c>
      <c r="BM32" s="176">
        <f>IF(OR($BK$6="",$BK$7=""),"",IF($B32="","",IF(ISNA(VLOOKUP($B32,'TH02'!$B$12:$N$51,13,FALSE)),"",IF(VLOOKUP($B32,'TH02'!$B$12:$N$51,13,FALSE)="","",VLOOKUP($B32,'TH02'!$B$12:$N$51,13,FALSE)))))</f>
        <v>5.0999999999999996</v>
      </c>
      <c r="BN32" s="70"/>
      <c r="BO32" s="71" t="str">
        <f t="shared" si="17"/>
        <v/>
      </c>
      <c r="BP32" s="69">
        <f>IF(OR($BP$6="",$BP$7=""),"",IF($B32="","",IF(ISNA(VLOOKUP($B32,'TH03'!$B$12:$N$51,11,FALSE)),"",IF(VLOOKUP($B32,'TH03'!$B$12:$N$51,11,FALSE)="","",VLOOKUP($B32,'TH03'!$B$12:$N$51,11,FALSE)))))</f>
        <v>6.3</v>
      </c>
      <c r="BQ32" s="176">
        <f>IF(OR($H$6="",$H$7=""),"",IF($B32="","",IF(ISNA(VLOOKUP($B32,'TH03'!$B$12:$N$51,12,FALSE)),"",IF(VLOOKUP($B32,'TH03'!$B$12:$N$51,12,FALSE)="","",VLOOKUP($B32,'TH03'!$B$12:$N$51,12,FALSE)))))</f>
        <v>6</v>
      </c>
      <c r="BR32" s="176">
        <f>IF(OR($BP$6="",$BP$7=""),"",IF($B32="","",IF(ISNA(VLOOKUP($B32,'TH03'!$B$12:$N$51,13,FALSE)),"",IF(VLOOKUP($B32,'TH03'!$B$12:$N$51,13,FALSE)="","",VLOOKUP($B32,'TH03'!$B$12:$N$51,13,FALSE)))))</f>
        <v>6.1</v>
      </c>
      <c r="BS32" s="48"/>
      <c r="BT32" s="71" t="str">
        <f t="shared" si="18"/>
        <v/>
      </c>
      <c r="BU32" s="69" t="str">
        <f>IF(OR($BU$6="",$BU$7=""),"",IF($B32="","",IF(ISNA(VLOOKUP($B32,'TH04'!$B$12:$N$51,11,FALSE)),"",IF(VLOOKUP($B32,'TH04'!$B$12:$N$51,11,FALSE)="","",VLOOKUP($B32,'TH04'!$B$12:$N$51,11,FALSE)))))</f>
        <v/>
      </c>
      <c r="BV32" s="176" t="str">
        <f>IF(OR($H$6="",$H$7=""),"",IF($B32="","",IF(ISNA(VLOOKUP($B32,'TH04'!$B$12:$N$51,12,FALSE)),"",IF(VLOOKUP($B32,'TH04'!$B$12:$N$51,12,FALSE)="","",VLOOKUP($B32,'TH04'!$B$12:$N$51,12,FALSE)))))</f>
        <v/>
      </c>
      <c r="BW32" s="176" t="str">
        <f>IF(OR($BU$6="",$BU$7=""),"",IF($B32="","",IF(ISNA(VLOOKUP($B32,'TH04'!$B$12:$N$51,13,FALSE)),"",IF(VLOOKUP($B32,'TH04'!$B$12:$N$51,13,FALSE)="","",VLOOKUP($B32,'TH04'!$B$12:$N$51,13,FALSE)))))</f>
        <v/>
      </c>
      <c r="BX32" s="70"/>
      <c r="BY32" s="71" t="str">
        <f t="shared" si="19"/>
        <v/>
      </c>
      <c r="BZ32" s="69" t="str">
        <f>IF(OR($BZ$6="",$BZ$7=""),"",IF($B32="","",IF(ISNA(VLOOKUP($B32,'TH05'!$B$12:$N$51,11,FALSE)),"",IF(VLOOKUP($B32,'TH05'!$B$12:$N$51,11,FALSE)="","",VLOOKUP($B32,'TH05'!$B$12:$N$51,11,FALSE)))))</f>
        <v/>
      </c>
      <c r="CA32" s="176" t="str">
        <f>IF(OR($H$6="",$H$7=""),"",IF($B32="","",IF(ISNA(VLOOKUP($B32,'TH05'!$B$12:$N$51,12,FALSE)),"",IF(VLOOKUP($B32,'TH05'!$B$12:$N$51,12,FALSE)="","",VLOOKUP($B32,'TH05'!$B$12:$N$51,12,FALSE)))))</f>
        <v/>
      </c>
      <c r="CB32" s="176" t="str">
        <f>IF(OR($BZ$6="",$BZ$7=""),"",IF($B32="","",IF(ISNA(VLOOKUP($B32,'TH05'!$B$12:$N$51,13,FALSE)),"",IF(VLOOKUP($B32,'TH05'!$B$12:$N$51,13,FALSE)="","",VLOOKUP($B32,'TH05'!$B$12:$N$51,13,FALSE)))))</f>
        <v/>
      </c>
      <c r="CC32" s="70"/>
      <c r="CD32" s="71" t="str">
        <f t="shared" si="20"/>
        <v/>
      </c>
      <c r="CE32" s="69" t="str">
        <f>IF(OR($CE$6="",$CE$7=""),"",IF($B32="","",IF(ISNA(VLOOKUP($B32,'TH06'!$B$12:$N$51,11,FALSE)),"",IF(VLOOKUP($B32,'TH06'!$B$12:$N$51,11,FALSE)="","",VLOOKUP($B32,'TH06'!$B$12:$N$51,11,FALSE)))))</f>
        <v/>
      </c>
      <c r="CF32" s="176" t="str">
        <f>IF(OR($H$6="",$H$7=""),"",IF($B32="","",IF(ISNA(VLOOKUP($B32,'TH06'!$B$12:$N$51,12,FALSE)),"",IF(VLOOKUP($B32,'TH06'!$B$12:$N$51,12,FALSE)="","",VLOOKUP($B32,'TH06'!$B$12:$N$51,12,FALSE)))))</f>
        <v/>
      </c>
      <c r="CG32" s="176" t="str">
        <f>IF(OR($CE$6="",$CE$7=""),"",IF($B32="","",IF(ISNA(VLOOKUP($B32,'TH06'!$B$12:$N$51,13,FALSE)),"",IF(VLOOKUP($B32,'TH06'!$B$12:$N$51,13,FALSE)="","",VLOOKUP($B32,'TH06'!$B$12:$N$51,13,FALSE)))))</f>
        <v/>
      </c>
      <c r="CH32" s="70"/>
      <c r="CI32" s="71" t="str">
        <f t="shared" si="21"/>
        <v/>
      </c>
      <c r="CJ32" s="200">
        <f t="shared" si="22"/>
        <v>6.1</v>
      </c>
      <c r="CK32" s="201" t="str">
        <f t="shared" si="23"/>
        <v/>
      </c>
      <c r="CL32" s="82"/>
      <c r="CM32" s="79" t="str">
        <f t="shared" si="0"/>
        <v>TBKhá</v>
      </c>
      <c r="CN32" s="79" t="str">
        <f t="shared" si="1"/>
        <v/>
      </c>
      <c r="CO32" s="79" t="str">
        <f t="shared" si="2"/>
        <v/>
      </c>
      <c r="CP32" s="49"/>
      <c r="CQ32" s="177">
        <f t="shared" si="3"/>
        <v>0</v>
      </c>
      <c r="CR32" s="178">
        <f t="shared" si="24"/>
        <v>5.6</v>
      </c>
      <c r="CS32" s="17">
        <f t="shared" si="25"/>
        <v>8</v>
      </c>
      <c r="CT32" s="17">
        <f t="shared" si="26"/>
        <v>6.5</v>
      </c>
      <c r="CU32" s="17">
        <f t="shared" si="27"/>
        <v>5.5</v>
      </c>
      <c r="CV32" s="17">
        <f t="shared" si="28"/>
        <v>7</v>
      </c>
      <c r="CW32" s="17" t="str">
        <f t="shared" si="29"/>
        <v/>
      </c>
      <c r="CX32" s="17" t="str">
        <f t="shared" si="30"/>
        <v/>
      </c>
      <c r="CY32" s="17" t="str">
        <f t="shared" si="31"/>
        <v/>
      </c>
      <c r="CZ32" s="17" t="str">
        <f t="shared" si="32"/>
        <v/>
      </c>
      <c r="DA32" s="17" t="str">
        <f t="shared" si="33"/>
        <v/>
      </c>
      <c r="DB32" s="17">
        <f t="shared" si="34"/>
        <v>10</v>
      </c>
      <c r="DC32" s="17">
        <f t="shared" si="35"/>
        <v>5</v>
      </c>
      <c r="DD32" s="17">
        <f t="shared" si="36"/>
        <v>6</v>
      </c>
      <c r="DE32" s="17" t="str">
        <f t="shared" si="37"/>
        <v/>
      </c>
      <c r="DF32" s="17" t="str">
        <f t="shared" si="38"/>
        <v/>
      </c>
      <c r="DG32" s="179" t="str">
        <f t="shared" si="39"/>
        <v/>
      </c>
      <c r="DH32" s="192">
        <f t="shared" si="4"/>
        <v>0</v>
      </c>
      <c r="DI32" s="178">
        <f t="shared" si="40"/>
        <v>5.6</v>
      </c>
      <c r="DJ32" s="17">
        <f t="shared" si="41"/>
        <v>6.7</v>
      </c>
      <c r="DK32" s="17">
        <f t="shared" si="42"/>
        <v>6.2</v>
      </c>
      <c r="DL32" s="17">
        <f t="shared" si="43"/>
        <v>5.0999999999999996</v>
      </c>
      <c r="DM32" s="17">
        <f t="shared" si="44"/>
        <v>5.7</v>
      </c>
      <c r="DN32" s="17" t="str">
        <f t="shared" si="45"/>
        <v/>
      </c>
      <c r="DO32" s="17" t="str">
        <f t="shared" si="46"/>
        <v/>
      </c>
      <c r="DP32" s="17" t="str">
        <f t="shared" si="47"/>
        <v/>
      </c>
      <c r="DQ32" s="17" t="str">
        <f t="shared" si="48"/>
        <v/>
      </c>
      <c r="DR32" s="17" t="str">
        <f t="shared" si="49"/>
        <v/>
      </c>
      <c r="DS32" s="17">
        <f t="shared" si="50"/>
        <v>8</v>
      </c>
      <c r="DT32" s="17">
        <f t="shared" si="51"/>
        <v>5.0999999999999996</v>
      </c>
      <c r="DU32" s="17">
        <f t="shared" si="52"/>
        <v>6.1</v>
      </c>
      <c r="DV32" s="17" t="str">
        <f t="shared" si="53"/>
        <v/>
      </c>
      <c r="DW32" s="17" t="str">
        <f t="shared" si="54"/>
        <v/>
      </c>
      <c r="DX32" s="17" t="str">
        <f t="shared" si="55"/>
        <v/>
      </c>
      <c r="DY32" s="204">
        <f t="shared" si="5"/>
        <v>6.1</v>
      </c>
      <c r="DZ32" s="86" t="str">
        <f t="shared" si="56"/>
        <v/>
      </c>
      <c r="EA32" s="17" t="str">
        <f t="shared" si="57"/>
        <v/>
      </c>
      <c r="EB32" s="17" t="str">
        <f t="shared" si="58"/>
        <v/>
      </c>
      <c r="EC32" s="17" t="str">
        <f t="shared" si="59"/>
        <v/>
      </c>
      <c r="ED32" s="17" t="str">
        <f t="shared" si="60"/>
        <v/>
      </c>
      <c r="EE32" s="17" t="str">
        <f t="shared" si="61"/>
        <v/>
      </c>
      <c r="EF32" s="17" t="str">
        <f t="shared" si="62"/>
        <v/>
      </c>
      <c r="EG32" s="17" t="str">
        <f t="shared" si="63"/>
        <v/>
      </c>
      <c r="EH32" s="17" t="str">
        <f t="shared" si="64"/>
        <v/>
      </c>
      <c r="EI32" s="17" t="str">
        <f t="shared" si="65"/>
        <v/>
      </c>
      <c r="EJ32" s="17" t="str">
        <f t="shared" si="66"/>
        <v/>
      </c>
      <c r="EK32" s="17" t="str">
        <f t="shared" si="67"/>
        <v/>
      </c>
      <c r="EL32" s="17" t="str">
        <f t="shared" si="68"/>
        <v/>
      </c>
      <c r="EM32" s="17" t="str">
        <f t="shared" si="69"/>
        <v/>
      </c>
      <c r="EN32" s="17" t="str">
        <f t="shared" si="70"/>
        <v/>
      </c>
      <c r="EO32" s="227" t="str">
        <f t="shared" si="71"/>
        <v/>
      </c>
      <c r="EP32" s="178">
        <f t="shared" si="72"/>
        <v>5.6</v>
      </c>
      <c r="EQ32" s="17">
        <f t="shared" si="73"/>
        <v>6.7</v>
      </c>
      <c r="ER32" s="17">
        <f t="shared" si="74"/>
        <v>6.2</v>
      </c>
      <c r="ES32" s="17">
        <f t="shared" si="75"/>
        <v>5.0999999999999996</v>
      </c>
      <c r="ET32" s="17">
        <f t="shared" si="76"/>
        <v>5.7</v>
      </c>
      <c r="EU32" s="17" t="str">
        <f t="shared" si="77"/>
        <v/>
      </c>
      <c r="EV32" s="17" t="str">
        <f t="shared" si="78"/>
        <v/>
      </c>
      <c r="EW32" s="17" t="str">
        <f t="shared" si="79"/>
        <v/>
      </c>
      <c r="EX32" s="17" t="str">
        <f t="shared" si="80"/>
        <v/>
      </c>
      <c r="EY32" s="17" t="str">
        <f t="shared" si="81"/>
        <v/>
      </c>
      <c r="EZ32" s="17">
        <f t="shared" si="82"/>
        <v>8</v>
      </c>
      <c r="FA32" s="17">
        <f t="shared" si="83"/>
        <v>5.0999999999999996</v>
      </c>
      <c r="FB32" s="17">
        <f t="shared" si="84"/>
        <v>6.1</v>
      </c>
      <c r="FC32" s="17" t="str">
        <f t="shared" si="85"/>
        <v/>
      </c>
      <c r="FD32" s="17" t="str">
        <f t="shared" si="86"/>
        <v/>
      </c>
      <c r="FE32" s="17" t="str">
        <f t="shared" si="87"/>
        <v/>
      </c>
      <c r="FF32" s="204" t="str">
        <f t="shared" si="6"/>
        <v/>
      </c>
    </row>
    <row r="33" spans="1:162" ht="15.75">
      <c r="A33" s="63">
        <f>IF(B33="","",IF(SUBTOTAL(3,$B$12:B33)=SUBTOTAL(3,$B$12:B32),"",SUBTOTAL(3,$B$12:B33)))</f>
        <v>22</v>
      </c>
      <c r="B33" s="283" t="s">
        <v>257</v>
      </c>
      <c r="C33" s="66" t="str">
        <f>IF($B33="","",IF(ISNA(VLOOKUP($B33,'DS LOP HKI'!$B$2:$D$1060,2,FALSE))=TRUE,"",VLOOKUP($B33,'DS LOP HKI'!$B$2:$D$1060,2,FALSE)))</f>
        <v>Nguyễn Đức</v>
      </c>
      <c r="D33" s="67" t="str">
        <f>IF($B33="","",IF(ISNA(VLOOKUP($B33,'DS LOP HKI'!$B$2:$D$1060,3,FALSE))=TRUE,"",VLOOKUP($B33,'DS LOP HKI'!$B$2:$D$1060,3,FALSE)))</f>
        <v>Thắng</v>
      </c>
      <c r="E33" s="283" t="s">
        <v>38</v>
      </c>
      <c r="F33" s="47"/>
      <c r="G33" s="76"/>
      <c r="H33" s="69">
        <f>IF(OR($H$6="",$H$7=""),"",IF($B33="","",IF(ISNA(VLOOKUP($B33,'LT01'!$B$12:$N$51,11,FALSE)),"",IF(VLOOKUP($B33,'LT01'!$B$12:$N$51,11,FALSE)="","",VLOOKUP($B33,'LT01'!$B$12:$N$51,11,FALSE)))))</f>
        <v>5.3</v>
      </c>
      <c r="I33" s="176">
        <f>IF(OR($H$6="",$H$7=""),"",IF($B33="","",IF(ISNA(VLOOKUP($B33,'LT01'!$B$12:$N$51,12,FALSE)),"",IF(VLOOKUP($B33,'LT01'!$B$12:$N$51,12,FALSE)="","",VLOOKUP($B33,'LT01'!$B$12:$N$51,12,FALSE)))))</f>
        <v>6</v>
      </c>
      <c r="J33" s="176">
        <f>IF(OR($H$6="",$H$7=""),"",IF($B33="","",IF(ISNA(VLOOKUP($B33,'LT01'!$B$12:$N$51,13,FALSE)),"",IF(VLOOKUP($B33,'LT01'!$B$12:$N$51,13,FALSE)="","",VLOOKUP($B33,'LT01'!$B$12:$N$51,13,FALSE)))))</f>
        <v>5.7</v>
      </c>
      <c r="K33" s="70"/>
      <c r="L33" s="71" t="str">
        <f t="shared" si="7"/>
        <v/>
      </c>
      <c r="M33" s="69">
        <f>IF(OR($M$6="",$M$7=""),"",IF($B33="","",IF(ISNA(VLOOKUP($B33,'LT02'!$B$12:$N$51,11,FALSE)),"",IF(VLOOKUP($B33,'LT02'!$B$12:$N$51,11,FALSE)="","",VLOOKUP($B33,'LT02'!$B$12:$N$51,11,FALSE)))))</f>
        <v>5.7</v>
      </c>
      <c r="N33" s="176">
        <f>IF(OR($H$6="",$H$7=""),"",IF($B33="","",IF(ISNA(VLOOKUP($B33,'LT02'!$B$12:$N$51,12,FALSE)),"",IF(VLOOKUP($B33,'LT02'!$B$12:$N$51,12,FALSE)="","",VLOOKUP($B33,'LT02'!$B$12:$N$51,12,FALSE)))))</f>
        <v>7.3</v>
      </c>
      <c r="O33" s="176">
        <f>IF(OR($M$6="",$M$7=""),"",IF($B33="","",IF(ISNA(VLOOKUP($B33,'LT02'!$B$12:$N$51,13,FALSE)),"",IF(VLOOKUP($B33,'LT02'!$B$12:$N$51,13,FALSE)="","",VLOOKUP($B33,'LT02'!$B$12:$N$51,13,FALSE)))))</f>
        <v>6.7</v>
      </c>
      <c r="P33" s="70"/>
      <c r="Q33" s="71" t="str">
        <f t="shared" si="8"/>
        <v/>
      </c>
      <c r="R33" s="69">
        <f>IF(OR($R$6="",$R$7=""),"",IF($B33="","",IF(ISNA(VLOOKUP($B33,'LT03'!$B$12:$N$51,11,FALSE)),"",IF(VLOOKUP($B33,'LT03'!$B$12:$N$51,11,FALSE)="","",VLOOKUP($B33,'LT03'!$B$12:$N$51,11,FALSE)))))</f>
        <v>6.1</v>
      </c>
      <c r="S33" s="176">
        <f>IF(OR($H$6="",$H$7=""),"",IF($B33="","",IF(ISNA(VLOOKUP($B33,'LT03'!$B$12:$N$51,12,FALSE)),"",IF(VLOOKUP($B33,'LT03'!$B$12:$N$51,12,FALSE)="","",VLOOKUP($B33,'LT03'!$B$12:$N$51,12,FALSE)))))</f>
        <v>5.3</v>
      </c>
      <c r="T33" s="176">
        <f>IF(OR($R$6="",$R$7=""),"",IF($B33="","",IF(ISNA(VLOOKUP($B33,'LT03'!$B$12:$N$51,13,FALSE)),"",IF(VLOOKUP($B33,'LT03'!$B$12:$N$51,13,FALSE)="","",VLOOKUP($B33,'LT03'!$B$12:$N$51,13,FALSE)))))</f>
        <v>5.6</v>
      </c>
      <c r="U33" s="70"/>
      <c r="V33" s="71" t="str">
        <f t="shared" si="9"/>
        <v/>
      </c>
      <c r="W33" s="69">
        <f>IF(OR($W$6="",$W$7=""),"",IF($B33="","",IF(ISNA(VLOOKUP($B33,'LT04'!$B$12:$N$51,11,FALSE)),"",IF(VLOOKUP($B33,'LT04'!$B$12:$N$51,11,FALSE)="","",VLOOKUP($B33,'LT04'!$B$12:$N$51,11,FALSE)))))</f>
        <v>4.8</v>
      </c>
      <c r="X33" s="176">
        <f>IF(OR($H$6="",$H$7=""),"",IF($B33="","",IF(ISNA(VLOOKUP($B33,'LT04'!$B$12:$N$51,12,FALSE)),"",IF(VLOOKUP($B33,'LT04'!$B$12:$N$51,12,FALSE)="","",VLOOKUP($B33,'LT04'!$B$12:$N$51,12,FALSE)))))</f>
        <v>8</v>
      </c>
      <c r="Y33" s="176">
        <f>IF(OR($W$6="",$W$7=""),"",IF($B33="","",IF(ISNA(VLOOKUP($B33,'LT04'!$B$12:$N$51,13,FALSE)),"",IF(VLOOKUP($B33,'LT04'!$B$12:$N$51,13,FALSE)="","",VLOOKUP($B33,'LT04'!$B$12:$N$51,13,FALSE)))))</f>
        <v>6.7</v>
      </c>
      <c r="Z33" s="70"/>
      <c r="AA33" s="71" t="str">
        <f t="shared" si="10"/>
        <v/>
      </c>
      <c r="AB33" s="69">
        <f>IF(OR($AB$6="",$AB$7=""),"",IF($B33="","",IF(ISNA(VLOOKUP($B33,'LT05'!$B$12:$N$51,11,FALSE)),"",IF(VLOOKUP($B33,'LT05'!$B$12:$N$51,11,FALSE)="","",VLOOKUP($B33,'LT05'!$B$12:$N$51,11,FALSE)))))</f>
        <v>7.3</v>
      </c>
      <c r="AC33" s="176">
        <f>IF(OR($H$6="",$H$7=""),"",IF($B33="","",IF(ISNA(VLOOKUP($B33,'LT05'!$B$12:$N$51,12,FALSE)),"",IF(VLOOKUP($B33,'LT05'!$B$12:$N$51,12,FALSE)="","",VLOOKUP($B33,'LT05'!$B$12:$N$51,12,FALSE)))))</f>
        <v>8</v>
      </c>
      <c r="AD33" s="176">
        <f>IF(OR($AB$6="",$AB$7=""),"",IF($B33="","",IF(ISNA(VLOOKUP($B33,'LT05'!$B$12:$N$51,13,FALSE)),"",IF(VLOOKUP($B33,'LT05'!$B$12:$N$51,13,FALSE)="","",VLOOKUP($B33,'LT05'!$B$12:$N$51,13,FALSE)))))</f>
        <v>7.7</v>
      </c>
      <c r="AE33" s="70"/>
      <c r="AF33" s="71" t="str">
        <f t="shared" si="11"/>
        <v/>
      </c>
      <c r="AG33" s="69" t="str">
        <f>IF(OR($AG$6="",$AG$7=""),"",IF($B33="","",IF(ISNA(VLOOKUP($B33,'LT06'!$B$12:$N$51,11,FALSE)),"",IF(VLOOKUP($B33,'LT06'!$B$12:$N$51,11,FALSE)="","",VLOOKUP($B33,'LT06'!$B$12:$N$51,11,FALSE)))))</f>
        <v/>
      </c>
      <c r="AH33" s="176" t="str">
        <f>IF(OR($H$6="",$H$7=""),"",IF($B33="","",IF(ISNA(VLOOKUP($B33,'LT06'!$B$12:$N$51,12,FALSE)),"",IF(VLOOKUP($B33,'LT06'!$B$12:$N$51,12,FALSE)="","",VLOOKUP($B33,'LT06'!$B$12:$N$51,12,FALSE)))))</f>
        <v/>
      </c>
      <c r="AI33" s="176" t="str">
        <f>IF(OR($AG$6="",$AG$7=""),"",IF($B33="","",IF(ISNA(VLOOKUP($B33,'LT06'!$B$12:$N$51,13,FALSE)),"",IF(VLOOKUP($B33,'LT06'!$B$12:$N$51,13,FALSE)="","",VLOOKUP($B33,'LT06'!$B$12:$N$51,13,FALSE)))))</f>
        <v/>
      </c>
      <c r="AJ33" s="70"/>
      <c r="AK33" s="71" t="str">
        <f t="shared" si="12"/>
        <v/>
      </c>
      <c r="AL33" s="69" t="str">
        <f>IF(OR($AL$6="",$AL$7=""),"",IF($B33="","",IF(ISNA(VLOOKUP($B33,'LT07'!$B$12:$N$51,11,FALSE)),"",IF(VLOOKUP($B33,'LT07'!$B$12:$N$51,11,FALSE)="","",VLOOKUP($B33,'LT07'!$B$12:$N$51,11,FALSE)))))</f>
        <v/>
      </c>
      <c r="AM33" s="176" t="str">
        <f>IF(OR($H$6="",$H$7=""),"",IF($B33="","",IF(ISNA(VLOOKUP($B33,'LT07'!$B$12:$N$51,12,FALSE)),"",IF(VLOOKUP($B33,'LT07'!$B$12:$N$51,12,FALSE)="","",VLOOKUP($B33,'LT07'!$B$12:$N$51,12,FALSE)))))</f>
        <v/>
      </c>
      <c r="AN33" s="176" t="str">
        <f>IF(OR($AL$6="",$AL$7=""),"",IF($B33="","",IF(ISNA(VLOOKUP($B33,'LT07'!$B$12:$N$51,13,FALSE)),"",IF(VLOOKUP($B33,'LT07'!$B$12:$N$51,13,FALSE)="","",VLOOKUP($B33,'LT07'!$B$12:$N$51,13,FALSE)))))</f>
        <v/>
      </c>
      <c r="AO33" s="70"/>
      <c r="AP33" s="71" t="str">
        <f t="shared" si="13"/>
        <v/>
      </c>
      <c r="AQ33" s="69" t="str">
        <f>IF(OR($AQ$6="",$AQ$7=""),"",IF($B33="","",IF(ISNA(VLOOKUP($B33,'LT08'!$B$12:$N$51,11,FALSE)),"",IF(VLOOKUP($B33,'LT08'!$B$12:$N$51,11,FALSE)="","",VLOOKUP($B33,'LT08'!$B$12:$N$51,11,FALSE)))))</f>
        <v/>
      </c>
      <c r="AR33" s="176" t="str">
        <f>IF(OR($H$6="",$H$7=""),"",IF($B33="","",IF(ISNA(VLOOKUP($B33,'LT08'!$B$12:$N$51,12,FALSE)),"",IF(VLOOKUP($B33,'LT08'!$B$12:$N$51,12,FALSE)="","",VLOOKUP($B33,'LT08'!$B$12:$N$51,12,FALSE)))))</f>
        <v/>
      </c>
      <c r="AS33" s="176" t="str">
        <f>IF(OR($AQ$6="",$AQ$7=""),"",IF($B33="","",IF(ISNA(VLOOKUP($B33,'LT08'!$B$12:$N$51,13,FALSE)),"",IF(VLOOKUP($B33,'LT08'!$B$12:$N$51,13,FALSE)="","",VLOOKUP($B33,'LT08'!$B$12:$N$51,13,FALSE)))))</f>
        <v/>
      </c>
      <c r="AT33" s="70"/>
      <c r="AU33" s="71" t="str">
        <f t="shared" si="14"/>
        <v/>
      </c>
      <c r="AV33" s="69" t="str">
        <f>IF(OR($AV$6="",$AV$7=""),"",IF($B33="","",IF(ISNA(VLOOKUP($B33,'LT09'!$B$12:$N$51,11,FALSE)),"",IF(VLOOKUP($B33,'LT09'!$B$12:$N$51,11,FALSE)="","",VLOOKUP($B33,'LT09'!$B$12:$N$51,11,FALSE)))))</f>
        <v/>
      </c>
      <c r="AW33" s="176" t="str">
        <f>IF(OR($H$6="",$H$7=""),"",IF($B33="","",IF(ISNA(VLOOKUP($B33,'LT09'!$B$12:$N$51,12,FALSE)),"",IF(VLOOKUP($B33,'LT09'!$B$12:$N$51,12,FALSE)="","",VLOOKUP($B33,'LT09'!$B$12:$N$51,12,FALSE)))))</f>
        <v/>
      </c>
      <c r="AX33" s="176" t="str">
        <f>IF(OR($AV$6="",$AV$7=""),"",IF($B33="","",IF(ISNA(VLOOKUP($B33,'LT09'!$B$12:$N$51,13,FALSE)),"",IF(VLOOKUP($B33,'LT09'!$B$12:$N$51,13,FALSE)="","",VLOOKUP($B33,'LT09'!$B$12:$N$51,13,FALSE)))))</f>
        <v/>
      </c>
      <c r="AY33" s="70"/>
      <c r="AZ33" s="71" t="str">
        <f t="shared" si="15"/>
        <v/>
      </c>
      <c r="BA33" s="68"/>
      <c r="BB33" s="205"/>
      <c r="BC33" s="176" t="str">
        <f>IF(OR($BF$6="",$BF$7=""),"",IF($B33="","",IF(ISNA(VLOOKUP($B33,'DO AN'!$B$12:$N$51,11,FALSE)),"",IF(VLOOKUP($B33,'DO AN'!$B$12:$N$51,11,FALSE)="","",VLOOKUP($B33,'DO AN'!$B$12:$N$51,11,FALSE)))))</f>
        <v/>
      </c>
      <c r="BD33" s="70"/>
      <c r="BE33" s="75"/>
      <c r="BF33" s="69">
        <f>IF(OR($BF$6="",$BF$7=""),"",IF($B33="","",IF(ISNA(VLOOKUP($B33,'TH01'!$B$12:$N$51,11,FALSE)),"",IF(VLOOKUP($B33,'TH01'!$B$12:$N$51,11,FALSE)="","",VLOOKUP($B33,'TH01'!$B$12:$N$51,11,FALSE)))))</f>
        <v>7.2</v>
      </c>
      <c r="BG33" s="176">
        <f>IF(OR($H$6="",$H$7=""),"",IF($B33="","",IF(ISNA(VLOOKUP($B33,'TH01'!$B$12:$N$51,12,FALSE)),"",IF(VLOOKUP($B33,'TH01'!$B$12:$N$51,12,FALSE)="","",VLOOKUP($B33,'TH01'!$B$12:$N$51,12,FALSE)))))</f>
        <v>7</v>
      </c>
      <c r="BH33" s="176">
        <f>IF(OR($BF$6="",$BF$7=""),"",IF($B33="","",IF(ISNA(VLOOKUP($B33,'TH01'!$B$12:$N$51,13,FALSE)),"",IF(VLOOKUP($B33,'TH01'!$B$12:$N$51,13,FALSE)="","",VLOOKUP($B33,'TH01'!$B$12:$N$51,13,FALSE)))))</f>
        <v>7.1</v>
      </c>
      <c r="BI33" s="70"/>
      <c r="BJ33" s="71" t="str">
        <f t="shared" si="16"/>
        <v/>
      </c>
      <c r="BK33" s="69">
        <f>IF(OR($BK$6="",$BK$7=""),"",IF($B33="","",IF(ISNA(VLOOKUP($B33,'TH02'!$B$12:$N$51,11,FALSE)),"",IF(VLOOKUP($B33,'TH02'!$B$12:$N$51,11,FALSE)="","",VLOOKUP($B33,'TH02'!$B$12:$N$51,11,FALSE)))))</f>
        <v>7</v>
      </c>
      <c r="BL33" s="176">
        <f>IF(OR($H$6="",$H$7=""),"",IF($B33="","",IF(ISNA(VLOOKUP($B33,'TH02'!$B$12:$N$51,12,FALSE)),"",IF(VLOOKUP($B33,'TH02'!$B$12:$N$51,12,FALSE)="","",VLOOKUP($B33,'TH02'!$B$12:$N$51,12,FALSE)))))</f>
        <v>8</v>
      </c>
      <c r="BM33" s="176">
        <f>IF(OR($BK$6="",$BK$7=""),"",IF($B33="","",IF(ISNA(VLOOKUP($B33,'TH02'!$B$12:$N$51,13,FALSE)),"",IF(VLOOKUP($B33,'TH02'!$B$12:$N$51,13,FALSE)="","",VLOOKUP($B33,'TH02'!$B$12:$N$51,13,FALSE)))))</f>
        <v>7.6</v>
      </c>
      <c r="BN33" s="70"/>
      <c r="BO33" s="71" t="str">
        <f t="shared" si="17"/>
        <v/>
      </c>
      <c r="BP33" s="69">
        <f>IF(OR($BP$6="",$BP$7=""),"",IF($B33="","",IF(ISNA(VLOOKUP($B33,'TH03'!$B$12:$N$51,11,FALSE)),"",IF(VLOOKUP($B33,'TH03'!$B$12:$N$51,11,FALSE)="","",VLOOKUP($B33,'TH03'!$B$12:$N$51,11,FALSE)))))</f>
        <v>7.6</v>
      </c>
      <c r="BQ33" s="176">
        <f>IF(OR($H$6="",$H$7=""),"",IF($B33="","",IF(ISNA(VLOOKUP($B33,'TH03'!$B$12:$N$51,12,FALSE)),"",IF(VLOOKUP($B33,'TH03'!$B$12:$N$51,12,FALSE)="","",VLOOKUP($B33,'TH03'!$B$12:$N$51,12,FALSE)))))</f>
        <v>8</v>
      </c>
      <c r="BR33" s="176">
        <f>IF(OR($BP$6="",$BP$7=""),"",IF($B33="","",IF(ISNA(VLOOKUP($B33,'TH03'!$B$12:$N$51,13,FALSE)),"",IF(VLOOKUP($B33,'TH03'!$B$12:$N$51,13,FALSE)="","",VLOOKUP($B33,'TH03'!$B$12:$N$51,13,FALSE)))))</f>
        <v>7.8</v>
      </c>
      <c r="BS33" s="48"/>
      <c r="BT33" s="71" t="str">
        <f t="shared" si="18"/>
        <v/>
      </c>
      <c r="BU33" s="69" t="str">
        <f>IF(OR($BU$6="",$BU$7=""),"",IF($B33="","",IF(ISNA(VLOOKUP($B33,'TH04'!$B$12:$N$51,11,FALSE)),"",IF(VLOOKUP($B33,'TH04'!$B$12:$N$51,11,FALSE)="","",VLOOKUP($B33,'TH04'!$B$12:$N$51,11,FALSE)))))</f>
        <v/>
      </c>
      <c r="BV33" s="176" t="str">
        <f>IF(OR($H$6="",$H$7=""),"",IF($B33="","",IF(ISNA(VLOOKUP($B33,'TH04'!$B$12:$N$51,12,FALSE)),"",IF(VLOOKUP($B33,'TH04'!$B$12:$N$51,12,FALSE)="","",VLOOKUP($B33,'TH04'!$B$12:$N$51,12,FALSE)))))</f>
        <v/>
      </c>
      <c r="BW33" s="176" t="str">
        <f>IF(OR($BU$6="",$BU$7=""),"",IF($B33="","",IF(ISNA(VLOOKUP($B33,'TH04'!$B$12:$N$51,13,FALSE)),"",IF(VLOOKUP($B33,'TH04'!$B$12:$N$51,13,FALSE)="","",VLOOKUP($B33,'TH04'!$B$12:$N$51,13,FALSE)))))</f>
        <v/>
      </c>
      <c r="BX33" s="70"/>
      <c r="BY33" s="71" t="str">
        <f t="shared" si="19"/>
        <v/>
      </c>
      <c r="BZ33" s="69" t="str">
        <f>IF(OR($BZ$6="",$BZ$7=""),"",IF($B33="","",IF(ISNA(VLOOKUP($B33,'TH05'!$B$12:$N$51,11,FALSE)),"",IF(VLOOKUP($B33,'TH05'!$B$12:$N$51,11,FALSE)="","",VLOOKUP($B33,'TH05'!$B$12:$N$51,11,FALSE)))))</f>
        <v/>
      </c>
      <c r="CA33" s="176" t="str">
        <f>IF(OR($H$6="",$H$7=""),"",IF($B33="","",IF(ISNA(VLOOKUP($B33,'TH05'!$B$12:$N$51,12,FALSE)),"",IF(VLOOKUP($B33,'TH05'!$B$12:$N$51,12,FALSE)="","",VLOOKUP($B33,'TH05'!$B$12:$N$51,12,FALSE)))))</f>
        <v/>
      </c>
      <c r="CB33" s="176" t="str">
        <f>IF(OR($BZ$6="",$BZ$7=""),"",IF($B33="","",IF(ISNA(VLOOKUP($B33,'TH05'!$B$12:$N$51,13,FALSE)),"",IF(VLOOKUP($B33,'TH05'!$B$12:$N$51,13,FALSE)="","",VLOOKUP($B33,'TH05'!$B$12:$N$51,13,FALSE)))))</f>
        <v/>
      </c>
      <c r="CC33" s="70"/>
      <c r="CD33" s="71" t="str">
        <f t="shared" si="20"/>
        <v/>
      </c>
      <c r="CE33" s="69" t="str">
        <f>IF(OR($CE$6="",$CE$7=""),"",IF($B33="","",IF(ISNA(VLOOKUP($B33,'TH06'!$B$12:$N$51,11,FALSE)),"",IF(VLOOKUP($B33,'TH06'!$B$12:$N$51,11,FALSE)="","",VLOOKUP($B33,'TH06'!$B$12:$N$51,11,FALSE)))))</f>
        <v/>
      </c>
      <c r="CF33" s="176" t="str">
        <f>IF(OR($H$6="",$H$7=""),"",IF($B33="","",IF(ISNA(VLOOKUP($B33,'TH06'!$B$12:$N$51,12,FALSE)),"",IF(VLOOKUP($B33,'TH06'!$B$12:$N$51,12,FALSE)="","",VLOOKUP($B33,'TH06'!$B$12:$N$51,12,FALSE)))))</f>
        <v/>
      </c>
      <c r="CG33" s="176" t="str">
        <f>IF(OR($CE$6="",$CE$7=""),"",IF($B33="","",IF(ISNA(VLOOKUP($B33,'TH06'!$B$12:$N$51,13,FALSE)),"",IF(VLOOKUP($B33,'TH06'!$B$12:$N$51,13,FALSE)="","",VLOOKUP($B33,'TH06'!$B$12:$N$51,13,FALSE)))))</f>
        <v/>
      </c>
      <c r="CH33" s="70"/>
      <c r="CI33" s="71" t="str">
        <f t="shared" si="21"/>
        <v/>
      </c>
      <c r="CJ33" s="200">
        <f t="shared" si="22"/>
        <v>6.9</v>
      </c>
      <c r="CK33" s="201" t="str">
        <f t="shared" si="23"/>
        <v/>
      </c>
      <c r="CL33" s="82"/>
      <c r="CM33" s="79" t="str">
        <f t="shared" si="0"/>
        <v>TBKhá</v>
      </c>
      <c r="CN33" s="79" t="str">
        <f t="shared" si="1"/>
        <v/>
      </c>
      <c r="CO33" s="79" t="str">
        <f t="shared" si="2"/>
        <v/>
      </c>
      <c r="CP33" s="49"/>
      <c r="CQ33" s="177">
        <f t="shared" si="3"/>
        <v>0</v>
      </c>
      <c r="CR33" s="178">
        <f t="shared" si="24"/>
        <v>6</v>
      </c>
      <c r="CS33" s="17">
        <f t="shared" si="25"/>
        <v>7.3</v>
      </c>
      <c r="CT33" s="17">
        <f t="shared" si="26"/>
        <v>5.3</v>
      </c>
      <c r="CU33" s="17">
        <f t="shared" si="27"/>
        <v>8</v>
      </c>
      <c r="CV33" s="17">
        <f t="shared" si="28"/>
        <v>8</v>
      </c>
      <c r="CW33" s="17" t="str">
        <f t="shared" si="29"/>
        <v/>
      </c>
      <c r="CX33" s="17" t="str">
        <f t="shared" si="30"/>
        <v/>
      </c>
      <c r="CY33" s="17" t="str">
        <f t="shared" si="31"/>
        <v/>
      </c>
      <c r="CZ33" s="17" t="str">
        <f t="shared" si="32"/>
        <v/>
      </c>
      <c r="DA33" s="17" t="str">
        <f t="shared" si="33"/>
        <v/>
      </c>
      <c r="DB33" s="17">
        <f t="shared" si="34"/>
        <v>7</v>
      </c>
      <c r="DC33" s="17">
        <f t="shared" si="35"/>
        <v>8</v>
      </c>
      <c r="DD33" s="17">
        <f t="shared" si="36"/>
        <v>8</v>
      </c>
      <c r="DE33" s="17" t="str">
        <f t="shared" si="37"/>
        <v/>
      </c>
      <c r="DF33" s="17" t="str">
        <f t="shared" si="38"/>
        <v/>
      </c>
      <c r="DG33" s="179" t="str">
        <f t="shared" si="39"/>
        <v/>
      </c>
      <c r="DH33" s="192">
        <f t="shared" si="4"/>
        <v>0</v>
      </c>
      <c r="DI33" s="178">
        <f t="shared" si="40"/>
        <v>5.7</v>
      </c>
      <c r="DJ33" s="17">
        <f t="shared" si="41"/>
        <v>6.7</v>
      </c>
      <c r="DK33" s="17">
        <f t="shared" si="42"/>
        <v>5.6</v>
      </c>
      <c r="DL33" s="17">
        <f t="shared" si="43"/>
        <v>6.7</v>
      </c>
      <c r="DM33" s="17">
        <f t="shared" si="44"/>
        <v>7.7</v>
      </c>
      <c r="DN33" s="17" t="str">
        <f t="shared" si="45"/>
        <v/>
      </c>
      <c r="DO33" s="17" t="str">
        <f t="shared" si="46"/>
        <v/>
      </c>
      <c r="DP33" s="17" t="str">
        <f t="shared" si="47"/>
        <v/>
      </c>
      <c r="DQ33" s="17" t="str">
        <f t="shared" si="48"/>
        <v/>
      </c>
      <c r="DR33" s="17" t="str">
        <f t="shared" si="49"/>
        <v/>
      </c>
      <c r="DS33" s="17">
        <f t="shared" si="50"/>
        <v>7.1</v>
      </c>
      <c r="DT33" s="17">
        <f t="shared" si="51"/>
        <v>7.6</v>
      </c>
      <c r="DU33" s="17">
        <f t="shared" si="52"/>
        <v>7.8</v>
      </c>
      <c r="DV33" s="17" t="str">
        <f t="shared" si="53"/>
        <v/>
      </c>
      <c r="DW33" s="17" t="str">
        <f t="shared" si="54"/>
        <v/>
      </c>
      <c r="DX33" s="17" t="str">
        <f t="shared" si="55"/>
        <v/>
      </c>
      <c r="DY33" s="204">
        <f t="shared" si="5"/>
        <v>6.9</v>
      </c>
      <c r="DZ33" s="86" t="str">
        <f t="shared" si="56"/>
        <v/>
      </c>
      <c r="EA33" s="17" t="str">
        <f t="shared" si="57"/>
        <v/>
      </c>
      <c r="EB33" s="17" t="str">
        <f t="shared" si="58"/>
        <v/>
      </c>
      <c r="EC33" s="17" t="str">
        <f t="shared" si="59"/>
        <v/>
      </c>
      <c r="ED33" s="17" t="str">
        <f t="shared" si="60"/>
        <v/>
      </c>
      <c r="EE33" s="17" t="str">
        <f t="shared" si="61"/>
        <v/>
      </c>
      <c r="EF33" s="17" t="str">
        <f t="shared" si="62"/>
        <v/>
      </c>
      <c r="EG33" s="17" t="str">
        <f t="shared" si="63"/>
        <v/>
      </c>
      <c r="EH33" s="17" t="str">
        <f t="shared" si="64"/>
        <v/>
      </c>
      <c r="EI33" s="17" t="str">
        <f t="shared" si="65"/>
        <v/>
      </c>
      <c r="EJ33" s="17" t="str">
        <f t="shared" si="66"/>
        <v/>
      </c>
      <c r="EK33" s="17" t="str">
        <f t="shared" si="67"/>
        <v/>
      </c>
      <c r="EL33" s="17" t="str">
        <f t="shared" si="68"/>
        <v/>
      </c>
      <c r="EM33" s="17" t="str">
        <f t="shared" si="69"/>
        <v/>
      </c>
      <c r="EN33" s="17" t="str">
        <f t="shared" si="70"/>
        <v/>
      </c>
      <c r="EO33" s="227" t="str">
        <f t="shared" si="71"/>
        <v/>
      </c>
      <c r="EP33" s="178">
        <f t="shared" si="72"/>
        <v>5.7</v>
      </c>
      <c r="EQ33" s="17">
        <f t="shared" si="73"/>
        <v>6.7</v>
      </c>
      <c r="ER33" s="17">
        <f t="shared" si="74"/>
        <v>5.6</v>
      </c>
      <c r="ES33" s="17">
        <f t="shared" si="75"/>
        <v>6.7</v>
      </c>
      <c r="ET33" s="17">
        <f t="shared" si="76"/>
        <v>7.7</v>
      </c>
      <c r="EU33" s="17" t="str">
        <f t="shared" si="77"/>
        <v/>
      </c>
      <c r="EV33" s="17" t="str">
        <f t="shared" si="78"/>
        <v/>
      </c>
      <c r="EW33" s="17" t="str">
        <f t="shared" si="79"/>
        <v/>
      </c>
      <c r="EX33" s="17" t="str">
        <f t="shared" si="80"/>
        <v/>
      </c>
      <c r="EY33" s="17" t="str">
        <f t="shared" si="81"/>
        <v/>
      </c>
      <c r="EZ33" s="17">
        <f t="shared" si="82"/>
        <v>7.1</v>
      </c>
      <c r="FA33" s="17">
        <f t="shared" si="83"/>
        <v>7.6</v>
      </c>
      <c r="FB33" s="17">
        <f t="shared" si="84"/>
        <v>7.8</v>
      </c>
      <c r="FC33" s="17" t="str">
        <f t="shared" si="85"/>
        <v/>
      </c>
      <c r="FD33" s="17" t="str">
        <f t="shared" si="86"/>
        <v/>
      </c>
      <c r="FE33" s="17" t="str">
        <f t="shared" si="87"/>
        <v/>
      </c>
      <c r="FF33" s="204" t="str">
        <f t="shared" si="6"/>
        <v/>
      </c>
    </row>
    <row r="34" spans="1:162" ht="15.75">
      <c r="A34" s="63">
        <f>IF(B34="","",IF(SUBTOTAL(3,$B$12:B34)=SUBTOTAL(3,$B$12:B33),"",SUBTOTAL(3,$B$12:B34)))</f>
        <v>23</v>
      </c>
      <c r="B34" s="283" t="s">
        <v>261</v>
      </c>
      <c r="C34" s="66" t="str">
        <f>IF($B34="","",IF(ISNA(VLOOKUP($B34,'DS LOP HKI'!$B$2:$D$1060,2,FALSE))=TRUE,"",VLOOKUP($B34,'DS LOP HKI'!$B$2:$D$1060,2,FALSE)))</f>
        <v>Nguyễn Trung</v>
      </c>
      <c r="D34" s="67" t="str">
        <f>IF($B34="","",IF(ISNA(VLOOKUP($B34,'DS LOP HKI'!$B$2:$D$1060,3,FALSE))=TRUE,"",VLOOKUP($B34,'DS LOP HKI'!$B$2:$D$1060,3,FALSE)))</f>
        <v>Thành</v>
      </c>
      <c r="E34" s="283" t="s">
        <v>38</v>
      </c>
      <c r="F34" s="47"/>
      <c r="G34" s="76"/>
      <c r="H34" s="69">
        <f>IF(OR($H$6="",$H$7=""),"",IF($B34="","",IF(ISNA(VLOOKUP($B34,'LT01'!$B$12:$N$51,11,FALSE)),"",IF(VLOOKUP($B34,'LT01'!$B$12:$N$51,11,FALSE)="","",VLOOKUP($B34,'LT01'!$B$12:$N$51,11,FALSE)))))</f>
        <v>5.3</v>
      </c>
      <c r="I34" s="176">
        <f>IF(OR($H$6="",$H$7=""),"",IF($B34="","",IF(ISNA(VLOOKUP($B34,'LT01'!$B$12:$N$51,12,FALSE)),"",IF(VLOOKUP($B34,'LT01'!$B$12:$N$51,12,FALSE)="","",VLOOKUP($B34,'LT01'!$B$12:$N$51,12,FALSE)))))</f>
        <v>6.4</v>
      </c>
      <c r="J34" s="176">
        <f>IF(OR($H$6="",$H$7=""),"",IF($B34="","",IF(ISNA(VLOOKUP($B34,'LT01'!$B$12:$N$51,13,FALSE)),"",IF(VLOOKUP($B34,'LT01'!$B$12:$N$51,13,FALSE)="","",VLOOKUP($B34,'LT01'!$B$12:$N$51,13,FALSE)))))</f>
        <v>6</v>
      </c>
      <c r="K34" s="70"/>
      <c r="L34" s="71" t="str">
        <f t="shared" si="7"/>
        <v/>
      </c>
      <c r="M34" s="69">
        <f>IF(OR($M$6="",$M$7=""),"",IF($B34="","",IF(ISNA(VLOOKUP($B34,'LT02'!$B$12:$N$51,11,FALSE)),"",IF(VLOOKUP($B34,'LT02'!$B$12:$N$51,11,FALSE)="","",VLOOKUP($B34,'LT02'!$B$12:$N$51,11,FALSE)))))</f>
        <v>5</v>
      </c>
      <c r="N34" s="176">
        <f>IF(OR($H$6="",$H$7=""),"",IF($B34="","",IF(ISNA(VLOOKUP($B34,'LT02'!$B$12:$N$51,12,FALSE)),"",IF(VLOOKUP($B34,'LT02'!$B$12:$N$51,12,FALSE)="","",VLOOKUP($B34,'LT02'!$B$12:$N$51,12,FALSE)))))</f>
        <v>5</v>
      </c>
      <c r="O34" s="176">
        <f>IF(OR($M$6="",$M$7=""),"",IF($B34="","",IF(ISNA(VLOOKUP($B34,'LT02'!$B$12:$N$51,13,FALSE)),"",IF(VLOOKUP($B34,'LT02'!$B$12:$N$51,13,FALSE)="","",VLOOKUP($B34,'LT02'!$B$12:$N$51,13,FALSE)))))</f>
        <v>5</v>
      </c>
      <c r="P34" s="70"/>
      <c r="Q34" s="71" t="str">
        <f t="shared" si="8"/>
        <v/>
      </c>
      <c r="R34" s="69">
        <f>IF(OR($R$6="",$R$7=""),"",IF($B34="","",IF(ISNA(VLOOKUP($B34,'LT03'!$B$12:$N$51,11,FALSE)),"",IF(VLOOKUP($B34,'LT03'!$B$12:$N$51,11,FALSE)="","",VLOOKUP($B34,'LT03'!$B$12:$N$51,11,FALSE)))))</f>
        <v>7</v>
      </c>
      <c r="S34" s="176">
        <f>IF(OR($H$6="",$H$7=""),"",IF($B34="","",IF(ISNA(VLOOKUP($B34,'LT03'!$B$12:$N$51,12,FALSE)),"",IF(VLOOKUP($B34,'LT03'!$B$12:$N$51,12,FALSE)="","",VLOOKUP($B34,'LT03'!$B$12:$N$51,12,FALSE)))))</f>
        <v>5.8</v>
      </c>
      <c r="T34" s="176">
        <f>IF(OR($R$6="",$R$7=""),"",IF($B34="","",IF(ISNA(VLOOKUP($B34,'LT03'!$B$12:$N$51,13,FALSE)),"",IF(VLOOKUP($B34,'LT03'!$B$12:$N$51,13,FALSE)="","",VLOOKUP($B34,'LT03'!$B$12:$N$51,13,FALSE)))))</f>
        <v>6.3</v>
      </c>
      <c r="U34" s="70"/>
      <c r="V34" s="71" t="str">
        <f t="shared" si="9"/>
        <v/>
      </c>
      <c r="W34" s="69">
        <f>IF(OR($W$6="",$W$7=""),"",IF($B34="","",IF(ISNA(VLOOKUP($B34,'LT04'!$B$12:$N$51,11,FALSE)),"",IF(VLOOKUP($B34,'LT04'!$B$12:$N$51,11,FALSE)="","",VLOOKUP($B34,'LT04'!$B$12:$N$51,11,FALSE)))))</f>
        <v>4.5999999999999996</v>
      </c>
      <c r="X34" s="176">
        <f>IF(OR($H$6="",$H$7=""),"",IF($B34="","",IF(ISNA(VLOOKUP($B34,'LT04'!$B$12:$N$51,12,FALSE)),"",IF(VLOOKUP($B34,'LT04'!$B$12:$N$51,12,FALSE)="","",VLOOKUP($B34,'LT04'!$B$12:$N$51,12,FALSE)))))</f>
        <v>7</v>
      </c>
      <c r="Y34" s="176">
        <f>IF(OR($W$6="",$W$7=""),"",IF($B34="","",IF(ISNA(VLOOKUP($B34,'LT04'!$B$12:$N$51,13,FALSE)),"",IF(VLOOKUP($B34,'LT04'!$B$12:$N$51,13,FALSE)="","",VLOOKUP($B34,'LT04'!$B$12:$N$51,13,FALSE)))))</f>
        <v>6</v>
      </c>
      <c r="Z34" s="70"/>
      <c r="AA34" s="71" t="str">
        <f t="shared" si="10"/>
        <v/>
      </c>
      <c r="AB34" s="69">
        <f>IF(OR($AB$6="",$AB$7=""),"",IF($B34="","",IF(ISNA(VLOOKUP($B34,'LT05'!$B$12:$N$51,11,FALSE)),"",IF(VLOOKUP($B34,'LT05'!$B$12:$N$51,11,FALSE)="","",VLOOKUP($B34,'LT05'!$B$12:$N$51,11,FALSE)))))</f>
        <v>4.3</v>
      </c>
      <c r="AC34" s="176">
        <f>IF(OR($H$6="",$H$7=""),"",IF($B34="","",IF(ISNA(VLOOKUP($B34,'LT05'!$B$12:$N$51,12,FALSE)),"",IF(VLOOKUP($B34,'LT05'!$B$12:$N$51,12,FALSE)="","",VLOOKUP($B34,'LT05'!$B$12:$N$51,12,FALSE)))))</f>
        <v>8</v>
      </c>
      <c r="AD34" s="176">
        <f>IF(OR($AB$6="",$AB$7=""),"",IF($B34="","",IF(ISNA(VLOOKUP($B34,'LT05'!$B$12:$N$51,13,FALSE)),"",IF(VLOOKUP($B34,'LT05'!$B$12:$N$51,13,FALSE)="","",VLOOKUP($B34,'LT05'!$B$12:$N$51,13,FALSE)))))</f>
        <v>6.5</v>
      </c>
      <c r="AE34" s="70"/>
      <c r="AF34" s="71" t="str">
        <f t="shared" si="11"/>
        <v/>
      </c>
      <c r="AG34" s="69" t="str">
        <f>IF(OR($AG$6="",$AG$7=""),"",IF($B34="","",IF(ISNA(VLOOKUP($B34,'LT06'!$B$12:$N$51,11,FALSE)),"",IF(VLOOKUP($B34,'LT06'!$B$12:$N$51,11,FALSE)="","",VLOOKUP($B34,'LT06'!$B$12:$N$51,11,FALSE)))))</f>
        <v/>
      </c>
      <c r="AH34" s="176" t="str">
        <f>IF(OR($H$6="",$H$7=""),"",IF($B34="","",IF(ISNA(VLOOKUP($B34,'LT06'!$B$12:$N$51,12,FALSE)),"",IF(VLOOKUP($B34,'LT06'!$B$12:$N$51,12,FALSE)="","",VLOOKUP($B34,'LT06'!$B$12:$N$51,12,FALSE)))))</f>
        <v/>
      </c>
      <c r="AI34" s="176" t="str">
        <f>IF(OR($AG$6="",$AG$7=""),"",IF($B34="","",IF(ISNA(VLOOKUP($B34,'LT06'!$B$12:$N$51,13,FALSE)),"",IF(VLOOKUP($B34,'LT06'!$B$12:$N$51,13,FALSE)="","",VLOOKUP($B34,'LT06'!$B$12:$N$51,13,FALSE)))))</f>
        <v/>
      </c>
      <c r="AJ34" s="70"/>
      <c r="AK34" s="71" t="str">
        <f t="shared" si="12"/>
        <v/>
      </c>
      <c r="AL34" s="69" t="str">
        <f>IF(OR($AL$6="",$AL$7=""),"",IF($B34="","",IF(ISNA(VLOOKUP($B34,'LT07'!$B$12:$N$51,11,FALSE)),"",IF(VLOOKUP($B34,'LT07'!$B$12:$N$51,11,FALSE)="","",VLOOKUP($B34,'LT07'!$B$12:$N$51,11,FALSE)))))</f>
        <v/>
      </c>
      <c r="AM34" s="176" t="str">
        <f>IF(OR($H$6="",$H$7=""),"",IF($B34="","",IF(ISNA(VLOOKUP($B34,'LT07'!$B$12:$N$51,12,FALSE)),"",IF(VLOOKUP($B34,'LT07'!$B$12:$N$51,12,FALSE)="","",VLOOKUP($B34,'LT07'!$B$12:$N$51,12,FALSE)))))</f>
        <v/>
      </c>
      <c r="AN34" s="176" t="str">
        <f>IF(OR($AL$6="",$AL$7=""),"",IF($B34="","",IF(ISNA(VLOOKUP($B34,'LT07'!$B$12:$N$51,13,FALSE)),"",IF(VLOOKUP($B34,'LT07'!$B$12:$N$51,13,FALSE)="","",VLOOKUP($B34,'LT07'!$B$12:$N$51,13,FALSE)))))</f>
        <v/>
      </c>
      <c r="AO34" s="70"/>
      <c r="AP34" s="71" t="str">
        <f t="shared" si="13"/>
        <v/>
      </c>
      <c r="AQ34" s="69" t="str">
        <f>IF(OR($AQ$6="",$AQ$7=""),"",IF($B34="","",IF(ISNA(VLOOKUP($B34,'LT08'!$B$12:$N$51,11,FALSE)),"",IF(VLOOKUP($B34,'LT08'!$B$12:$N$51,11,FALSE)="","",VLOOKUP($B34,'LT08'!$B$12:$N$51,11,FALSE)))))</f>
        <v/>
      </c>
      <c r="AR34" s="176" t="str">
        <f>IF(OR($H$6="",$H$7=""),"",IF($B34="","",IF(ISNA(VLOOKUP($B34,'LT08'!$B$12:$N$51,12,FALSE)),"",IF(VLOOKUP($B34,'LT08'!$B$12:$N$51,12,FALSE)="","",VLOOKUP($B34,'LT08'!$B$12:$N$51,12,FALSE)))))</f>
        <v/>
      </c>
      <c r="AS34" s="176" t="str">
        <f>IF(OR($AQ$6="",$AQ$7=""),"",IF($B34="","",IF(ISNA(VLOOKUP($B34,'LT08'!$B$12:$N$51,13,FALSE)),"",IF(VLOOKUP($B34,'LT08'!$B$12:$N$51,13,FALSE)="","",VLOOKUP($B34,'LT08'!$B$12:$N$51,13,FALSE)))))</f>
        <v/>
      </c>
      <c r="AT34" s="70"/>
      <c r="AU34" s="71" t="str">
        <f t="shared" si="14"/>
        <v/>
      </c>
      <c r="AV34" s="69" t="str">
        <f>IF(OR($AV$6="",$AV$7=""),"",IF($B34="","",IF(ISNA(VLOOKUP($B34,'LT09'!$B$12:$N$51,11,FALSE)),"",IF(VLOOKUP($B34,'LT09'!$B$12:$N$51,11,FALSE)="","",VLOOKUP($B34,'LT09'!$B$12:$N$51,11,FALSE)))))</f>
        <v/>
      </c>
      <c r="AW34" s="176" t="str">
        <f>IF(OR($H$6="",$H$7=""),"",IF($B34="","",IF(ISNA(VLOOKUP($B34,'LT09'!$B$12:$N$51,12,FALSE)),"",IF(VLOOKUP($B34,'LT09'!$B$12:$N$51,12,FALSE)="","",VLOOKUP($B34,'LT09'!$B$12:$N$51,12,FALSE)))))</f>
        <v/>
      </c>
      <c r="AX34" s="176" t="str">
        <f>IF(OR($AV$6="",$AV$7=""),"",IF($B34="","",IF(ISNA(VLOOKUP($B34,'LT09'!$B$12:$N$51,13,FALSE)),"",IF(VLOOKUP($B34,'LT09'!$B$12:$N$51,13,FALSE)="","",VLOOKUP($B34,'LT09'!$B$12:$N$51,13,FALSE)))))</f>
        <v/>
      </c>
      <c r="AY34" s="70"/>
      <c r="AZ34" s="71" t="str">
        <f t="shared" si="15"/>
        <v/>
      </c>
      <c r="BA34" s="68"/>
      <c r="BB34" s="205"/>
      <c r="BC34" s="176" t="str">
        <f>IF(OR($BF$6="",$BF$7=""),"",IF($B34="","",IF(ISNA(VLOOKUP($B34,'DO AN'!$B$12:$N$51,11,FALSE)),"",IF(VLOOKUP($B34,'DO AN'!$B$12:$N$51,11,FALSE)="","",VLOOKUP($B34,'DO AN'!$B$12:$N$51,11,FALSE)))))</f>
        <v/>
      </c>
      <c r="BD34" s="70"/>
      <c r="BE34" s="75"/>
      <c r="BF34" s="69">
        <f>IF(OR($BF$6="",$BF$7=""),"",IF($B34="","",IF(ISNA(VLOOKUP($B34,'TH01'!$B$12:$N$51,11,FALSE)),"",IF(VLOOKUP($B34,'TH01'!$B$12:$N$51,11,FALSE)="","",VLOOKUP($B34,'TH01'!$B$12:$N$51,11,FALSE)))))</f>
        <v>6.8</v>
      </c>
      <c r="BG34" s="176">
        <f>IF(OR($H$6="",$H$7=""),"",IF($B34="","",IF(ISNA(VLOOKUP($B34,'TH01'!$B$12:$N$51,12,FALSE)),"",IF(VLOOKUP($B34,'TH01'!$B$12:$N$51,12,FALSE)="","",VLOOKUP($B34,'TH01'!$B$12:$N$51,12,FALSE)))))</f>
        <v>8</v>
      </c>
      <c r="BH34" s="176">
        <f>IF(OR($BF$6="",$BF$7=""),"",IF($B34="","",IF(ISNA(VLOOKUP($B34,'TH01'!$B$12:$N$51,13,FALSE)),"",IF(VLOOKUP($B34,'TH01'!$B$12:$N$51,13,FALSE)="","",VLOOKUP($B34,'TH01'!$B$12:$N$51,13,FALSE)))))</f>
        <v>7.5</v>
      </c>
      <c r="BI34" s="70"/>
      <c r="BJ34" s="71" t="str">
        <f t="shared" si="16"/>
        <v/>
      </c>
      <c r="BK34" s="69">
        <f>IF(OR($BK$6="",$BK$7=""),"",IF($B34="","",IF(ISNA(VLOOKUP($B34,'TH02'!$B$12:$N$51,11,FALSE)),"",IF(VLOOKUP($B34,'TH02'!$B$12:$N$51,11,FALSE)="","",VLOOKUP($B34,'TH02'!$B$12:$N$51,11,FALSE)))))</f>
        <v>5.7</v>
      </c>
      <c r="BL34" s="176">
        <f>IF(OR($H$6="",$H$7=""),"",IF($B34="","",IF(ISNA(VLOOKUP($B34,'TH02'!$B$12:$N$51,12,FALSE)),"",IF(VLOOKUP($B34,'TH02'!$B$12:$N$51,12,FALSE)="","",VLOOKUP($B34,'TH02'!$B$12:$N$51,12,FALSE)))))</f>
        <v>7</v>
      </c>
      <c r="BM34" s="176">
        <f>IF(OR($BK$6="",$BK$7=""),"",IF($B34="","",IF(ISNA(VLOOKUP($B34,'TH02'!$B$12:$N$51,13,FALSE)),"",IF(VLOOKUP($B34,'TH02'!$B$12:$N$51,13,FALSE)="","",VLOOKUP($B34,'TH02'!$B$12:$N$51,13,FALSE)))))</f>
        <v>6.5</v>
      </c>
      <c r="BN34" s="70"/>
      <c r="BO34" s="71" t="str">
        <f t="shared" si="17"/>
        <v/>
      </c>
      <c r="BP34" s="69">
        <f>IF(OR($BP$6="",$BP$7=""),"",IF($B34="","",IF(ISNA(VLOOKUP($B34,'TH03'!$B$12:$N$51,11,FALSE)),"",IF(VLOOKUP($B34,'TH03'!$B$12:$N$51,11,FALSE)="","",VLOOKUP($B34,'TH03'!$B$12:$N$51,11,FALSE)))))</f>
        <v>5.3</v>
      </c>
      <c r="BQ34" s="176">
        <f>IF(OR($H$6="",$H$7=""),"",IF($B34="","",IF(ISNA(VLOOKUP($B34,'TH03'!$B$12:$N$51,12,FALSE)),"",IF(VLOOKUP($B34,'TH03'!$B$12:$N$51,12,FALSE)="","",VLOOKUP($B34,'TH03'!$B$12:$N$51,12,FALSE)))))</f>
        <v>8</v>
      </c>
      <c r="BR34" s="176">
        <f>IF(OR($BP$6="",$BP$7=""),"",IF($B34="","",IF(ISNA(VLOOKUP($B34,'TH03'!$B$12:$N$51,13,FALSE)),"",IF(VLOOKUP($B34,'TH03'!$B$12:$N$51,13,FALSE)="","",VLOOKUP($B34,'TH03'!$B$12:$N$51,13,FALSE)))))</f>
        <v>6.9</v>
      </c>
      <c r="BS34" s="48"/>
      <c r="BT34" s="71" t="str">
        <f t="shared" si="18"/>
        <v/>
      </c>
      <c r="BU34" s="69" t="str">
        <f>IF(OR($BU$6="",$BU$7=""),"",IF($B34="","",IF(ISNA(VLOOKUP($B34,'TH04'!$B$12:$N$51,11,FALSE)),"",IF(VLOOKUP($B34,'TH04'!$B$12:$N$51,11,FALSE)="","",VLOOKUP($B34,'TH04'!$B$12:$N$51,11,FALSE)))))</f>
        <v/>
      </c>
      <c r="BV34" s="176" t="str">
        <f>IF(OR($H$6="",$H$7=""),"",IF($B34="","",IF(ISNA(VLOOKUP($B34,'TH04'!$B$12:$N$51,12,FALSE)),"",IF(VLOOKUP($B34,'TH04'!$B$12:$N$51,12,FALSE)="","",VLOOKUP($B34,'TH04'!$B$12:$N$51,12,FALSE)))))</f>
        <v/>
      </c>
      <c r="BW34" s="176" t="str">
        <f>IF(OR($BU$6="",$BU$7=""),"",IF($B34="","",IF(ISNA(VLOOKUP($B34,'TH04'!$B$12:$N$51,13,FALSE)),"",IF(VLOOKUP($B34,'TH04'!$B$12:$N$51,13,FALSE)="","",VLOOKUP($B34,'TH04'!$B$12:$N$51,13,FALSE)))))</f>
        <v/>
      </c>
      <c r="BX34" s="70"/>
      <c r="BY34" s="71" t="str">
        <f t="shared" si="19"/>
        <v/>
      </c>
      <c r="BZ34" s="69" t="str">
        <f>IF(OR($BZ$6="",$BZ$7=""),"",IF($B34="","",IF(ISNA(VLOOKUP($B34,'TH05'!$B$12:$N$51,11,FALSE)),"",IF(VLOOKUP($B34,'TH05'!$B$12:$N$51,11,FALSE)="","",VLOOKUP($B34,'TH05'!$B$12:$N$51,11,FALSE)))))</f>
        <v/>
      </c>
      <c r="CA34" s="176" t="str">
        <f>IF(OR($H$6="",$H$7=""),"",IF($B34="","",IF(ISNA(VLOOKUP($B34,'TH05'!$B$12:$N$51,12,FALSE)),"",IF(VLOOKUP($B34,'TH05'!$B$12:$N$51,12,FALSE)="","",VLOOKUP($B34,'TH05'!$B$12:$N$51,12,FALSE)))))</f>
        <v/>
      </c>
      <c r="CB34" s="176" t="str">
        <f>IF(OR($BZ$6="",$BZ$7=""),"",IF($B34="","",IF(ISNA(VLOOKUP($B34,'TH05'!$B$12:$N$51,13,FALSE)),"",IF(VLOOKUP($B34,'TH05'!$B$12:$N$51,13,FALSE)="","",VLOOKUP($B34,'TH05'!$B$12:$N$51,13,FALSE)))))</f>
        <v/>
      </c>
      <c r="CC34" s="70"/>
      <c r="CD34" s="71" t="str">
        <f t="shared" si="20"/>
        <v/>
      </c>
      <c r="CE34" s="69" t="str">
        <f>IF(OR($CE$6="",$CE$7=""),"",IF($B34="","",IF(ISNA(VLOOKUP($B34,'TH06'!$B$12:$N$51,11,FALSE)),"",IF(VLOOKUP($B34,'TH06'!$B$12:$N$51,11,FALSE)="","",VLOOKUP($B34,'TH06'!$B$12:$N$51,11,FALSE)))))</f>
        <v/>
      </c>
      <c r="CF34" s="176" t="str">
        <f>IF(OR($H$6="",$H$7=""),"",IF($B34="","",IF(ISNA(VLOOKUP($B34,'TH06'!$B$12:$N$51,12,FALSE)),"",IF(VLOOKUP($B34,'TH06'!$B$12:$N$51,12,FALSE)="","",VLOOKUP($B34,'TH06'!$B$12:$N$51,12,FALSE)))))</f>
        <v/>
      </c>
      <c r="CG34" s="176" t="str">
        <f>IF(OR($CE$6="",$CE$7=""),"",IF($B34="","",IF(ISNA(VLOOKUP($B34,'TH06'!$B$12:$N$51,13,FALSE)),"",IF(VLOOKUP($B34,'TH06'!$B$12:$N$51,13,FALSE)="","",VLOOKUP($B34,'TH06'!$B$12:$N$51,13,FALSE)))))</f>
        <v/>
      </c>
      <c r="CH34" s="70"/>
      <c r="CI34" s="71" t="str">
        <f t="shared" si="21"/>
        <v/>
      </c>
      <c r="CJ34" s="200">
        <f t="shared" si="22"/>
        <v>6.5</v>
      </c>
      <c r="CK34" s="201" t="str">
        <f t="shared" si="23"/>
        <v/>
      </c>
      <c r="CL34" s="82"/>
      <c r="CM34" s="79" t="str">
        <f t="shared" si="0"/>
        <v>TBKhá</v>
      </c>
      <c r="CN34" s="79" t="str">
        <f t="shared" si="1"/>
        <v/>
      </c>
      <c r="CO34" s="79" t="str">
        <f t="shared" si="2"/>
        <v/>
      </c>
      <c r="CP34" s="49"/>
      <c r="CQ34" s="177">
        <f t="shared" si="3"/>
        <v>0</v>
      </c>
      <c r="CR34" s="178">
        <f t="shared" si="24"/>
        <v>6.4</v>
      </c>
      <c r="CS34" s="17">
        <f t="shared" si="25"/>
        <v>5</v>
      </c>
      <c r="CT34" s="17">
        <f t="shared" si="26"/>
        <v>5.8</v>
      </c>
      <c r="CU34" s="17">
        <f t="shared" si="27"/>
        <v>7</v>
      </c>
      <c r="CV34" s="17">
        <f t="shared" si="28"/>
        <v>8</v>
      </c>
      <c r="CW34" s="17" t="str">
        <f t="shared" si="29"/>
        <v/>
      </c>
      <c r="CX34" s="17" t="str">
        <f t="shared" si="30"/>
        <v/>
      </c>
      <c r="CY34" s="17" t="str">
        <f t="shared" si="31"/>
        <v/>
      </c>
      <c r="CZ34" s="17" t="str">
        <f t="shared" si="32"/>
        <v/>
      </c>
      <c r="DA34" s="17" t="str">
        <f t="shared" si="33"/>
        <v/>
      </c>
      <c r="DB34" s="17">
        <f t="shared" si="34"/>
        <v>8</v>
      </c>
      <c r="DC34" s="17">
        <f t="shared" si="35"/>
        <v>7</v>
      </c>
      <c r="DD34" s="17">
        <f t="shared" si="36"/>
        <v>8</v>
      </c>
      <c r="DE34" s="17" t="str">
        <f t="shared" si="37"/>
        <v/>
      </c>
      <c r="DF34" s="17" t="str">
        <f t="shared" si="38"/>
        <v/>
      </c>
      <c r="DG34" s="179" t="str">
        <f t="shared" si="39"/>
        <v/>
      </c>
      <c r="DH34" s="192">
        <f t="shared" si="4"/>
        <v>0</v>
      </c>
      <c r="DI34" s="178">
        <f t="shared" si="40"/>
        <v>6</v>
      </c>
      <c r="DJ34" s="17">
        <f t="shared" si="41"/>
        <v>5</v>
      </c>
      <c r="DK34" s="17">
        <f t="shared" si="42"/>
        <v>6.3</v>
      </c>
      <c r="DL34" s="17">
        <f t="shared" si="43"/>
        <v>6</v>
      </c>
      <c r="DM34" s="17">
        <f t="shared" si="44"/>
        <v>6.5</v>
      </c>
      <c r="DN34" s="17" t="str">
        <f t="shared" si="45"/>
        <v/>
      </c>
      <c r="DO34" s="17" t="str">
        <f t="shared" si="46"/>
        <v/>
      </c>
      <c r="DP34" s="17" t="str">
        <f t="shared" si="47"/>
        <v/>
      </c>
      <c r="DQ34" s="17" t="str">
        <f t="shared" si="48"/>
        <v/>
      </c>
      <c r="DR34" s="17" t="str">
        <f t="shared" si="49"/>
        <v/>
      </c>
      <c r="DS34" s="17">
        <f t="shared" si="50"/>
        <v>7.5</v>
      </c>
      <c r="DT34" s="17">
        <f t="shared" si="51"/>
        <v>6.5</v>
      </c>
      <c r="DU34" s="17">
        <f t="shared" si="52"/>
        <v>6.9</v>
      </c>
      <c r="DV34" s="17" t="str">
        <f t="shared" si="53"/>
        <v/>
      </c>
      <c r="DW34" s="17" t="str">
        <f t="shared" si="54"/>
        <v/>
      </c>
      <c r="DX34" s="17" t="str">
        <f t="shared" si="55"/>
        <v/>
      </c>
      <c r="DY34" s="204">
        <f t="shared" si="5"/>
        <v>6.5</v>
      </c>
      <c r="DZ34" s="86" t="str">
        <f t="shared" si="56"/>
        <v/>
      </c>
      <c r="EA34" s="17" t="str">
        <f t="shared" si="57"/>
        <v/>
      </c>
      <c r="EB34" s="17" t="str">
        <f t="shared" si="58"/>
        <v/>
      </c>
      <c r="EC34" s="17" t="str">
        <f t="shared" si="59"/>
        <v/>
      </c>
      <c r="ED34" s="17" t="str">
        <f t="shared" si="60"/>
        <v/>
      </c>
      <c r="EE34" s="17" t="str">
        <f t="shared" si="61"/>
        <v/>
      </c>
      <c r="EF34" s="17" t="str">
        <f t="shared" si="62"/>
        <v/>
      </c>
      <c r="EG34" s="17" t="str">
        <f t="shared" si="63"/>
        <v/>
      </c>
      <c r="EH34" s="17" t="str">
        <f t="shared" si="64"/>
        <v/>
      </c>
      <c r="EI34" s="17" t="str">
        <f t="shared" si="65"/>
        <v/>
      </c>
      <c r="EJ34" s="17" t="str">
        <f t="shared" si="66"/>
        <v/>
      </c>
      <c r="EK34" s="17" t="str">
        <f t="shared" si="67"/>
        <v/>
      </c>
      <c r="EL34" s="17" t="str">
        <f t="shared" si="68"/>
        <v/>
      </c>
      <c r="EM34" s="17" t="str">
        <f t="shared" si="69"/>
        <v/>
      </c>
      <c r="EN34" s="17" t="str">
        <f t="shared" si="70"/>
        <v/>
      </c>
      <c r="EO34" s="227" t="str">
        <f t="shared" si="71"/>
        <v/>
      </c>
      <c r="EP34" s="178">
        <f t="shared" si="72"/>
        <v>6</v>
      </c>
      <c r="EQ34" s="17">
        <f t="shared" si="73"/>
        <v>5</v>
      </c>
      <c r="ER34" s="17">
        <f t="shared" si="74"/>
        <v>6.3</v>
      </c>
      <c r="ES34" s="17">
        <f t="shared" si="75"/>
        <v>6</v>
      </c>
      <c r="ET34" s="17">
        <f t="shared" si="76"/>
        <v>6.5</v>
      </c>
      <c r="EU34" s="17" t="str">
        <f t="shared" si="77"/>
        <v/>
      </c>
      <c r="EV34" s="17" t="str">
        <f t="shared" si="78"/>
        <v/>
      </c>
      <c r="EW34" s="17" t="str">
        <f t="shared" si="79"/>
        <v/>
      </c>
      <c r="EX34" s="17" t="str">
        <f t="shared" si="80"/>
        <v/>
      </c>
      <c r="EY34" s="17" t="str">
        <f t="shared" si="81"/>
        <v/>
      </c>
      <c r="EZ34" s="17">
        <f t="shared" si="82"/>
        <v>7.5</v>
      </c>
      <c r="FA34" s="17">
        <f t="shared" si="83"/>
        <v>6.5</v>
      </c>
      <c r="FB34" s="17">
        <f t="shared" si="84"/>
        <v>6.9</v>
      </c>
      <c r="FC34" s="17" t="str">
        <f t="shared" si="85"/>
        <v/>
      </c>
      <c r="FD34" s="17" t="str">
        <f t="shared" si="86"/>
        <v/>
      </c>
      <c r="FE34" s="17" t="str">
        <f t="shared" si="87"/>
        <v/>
      </c>
      <c r="FF34" s="204" t="str">
        <f t="shared" si="6"/>
        <v/>
      </c>
    </row>
    <row r="35" spans="1:162" ht="15.75">
      <c r="A35" s="63">
        <f>IF(B35="","",IF(SUBTOTAL(3,$B$12:B35)=SUBTOTAL(3,$B$12:B34),"",SUBTOTAL(3,$B$12:B35)))</f>
        <v>24</v>
      </c>
      <c r="B35" s="283" t="s">
        <v>264</v>
      </c>
      <c r="C35" s="66" t="str">
        <f>IF($B35="","",IF(ISNA(VLOOKUP($B35,'DS LOP HKI'!$B$2:$D$1060,2,FALSE))=TRUE,"",VLOOKUP($B35,'DS LOP HKI'!$B$2:$D$1060,2,FALSE)))</f>
        <v>Nguyễn Tuấn</v>
      </c>
      <c r="D35" s="67" t="str">
        <f>IF($B35="","",IF(ISNA(VLOOKUP($B35,'DS LOP HKI'!$B$2:$D$1060,3,FALSE))=TRUE,"",VLOOKUP($B35,'DS LOP HKI'!$B$2:$D$1060,3,FALSE)))</f>
        <v>Thanh</v>
      </c>
      <c r="E35" s="283" t="s">
        <v>56</v>
      </c>
      <c r="F35" s="47"/>
      <c r="G35" s="76"/>
      <c r="H35" s="69">
        <f>IF(OR($H$6="",$H$7=""),"",IF($B35="","",IF(ISNA(VLOOKUP($B35,'LT01'!$B$12:$N$51,11,FALSE)),"",IF(VLOOKUP($B35,'LT01'!$B$12:$N$51,11,FALSE)="","",VLOOKUP($B35,'LT01'!$B$12:$N$51,11,FALSE)))))</f>
        <v>7.8</v>
      </c>
      <c r="I35" s="176">
        <f>IF(OR($H$6="",$H$7=""),"",IF($B35="","",IF(ISNA(VLOOKUP($B35,'LT01'!$B$12:$N$51,12,FALSE)),"",IF(VLOOKUP($B35,'LT01'!$B$12:$N$51,12,FALSE)="","",VLOOKUP($B35,'LT01'!$B$12:$N$51,12,FALSE)))))</f>
        <v>7</v>
      </c>
      <c r="J35" s="176">
        <f>IF(OR($H$6="",$H$7=""),"",IF($B35="","",IF(ISNA(VLOOKUP($B35,'LT01'!$B$12:$N$51,13,FALSE)),"",IF(VLOOKUP($B35,'LT01'!$B$12:$N$51,13,FALSE)="","",VLOOKUP($B35,'LT01'!$B$12:$N$51,13,FALSE)))))</f>
        <v>7.3</v>
      </c>
      <c r="K35" s="70"/>
      <c r="L35" s="71" t="str">
        <f t="shared" si="7"/>
        <v/>
      </c>
      <c r="M35" s="69">
        <f>IF(OR($M$6="",$M$7=""),"",IF($B35="","",IF(ISNA(VLOOKUP($B35,'LT02'!$B$12:$N$51,11,FALSE)),"",IF(VLOOKUP($B35,'LT02'!$B$12:$N$51,11,FALSE)="","",VLOOKUP($B35,'LT02'!$B$12:$N$51,11,FALSE)))))</f>
        <v>5.7</v>
      </c>
      <c r="N35" s="176">
        <f>IF(OR($H$6="",$H$7=""),"",IF($B35="","",IF(ISNA(VLOOKUP($B35,'LT02'!$B$12:$N$51,12,FALSE)),"",IF(VLOOKUP($B35,'LT02'!$B$12:$N$51,12,FALSE)="","",VLOOKUP($B35,'LT02'!$B$12:$N$51,12,FALSE)))))</f>
        <v>8.5</v>
      </c>
      <c r="O35" s="176">
        <f>IF(OR($M$6="",$M$7=""),"",IF($B35="","",IF(ISNA(VLOOKUP($B35,'LT02'!$B$12:$N$51,13,FALSE)),"",IF(VLOOKUP($B35,'LT02'!$B$12:$N$51,13,FALSE)="","",VLOOKUP($B35,'LT02'!$B$12:$N$51,13,FALSE)))))</f>
        <v>7.4</v>
      </c>
      <c r="P35" s="70"/>
      <c r="Q35" s="71" t="str">
        <f t="shared" si="8"/>
        <v/>
      </c>
      <c r="R35" s="69">
        <f>IF(OR($R$6="",$R$7=""),"",IF($B35="","",IF(ISNA(VLOOKUP($B35,'LT03'!$B$12:$N$51,11,FALSE)),"",IF(VLOOKUP($B35,'LT03'!$B$12:$N$51,11,FALSE)="","",VLOOKUP($B35,'LT03'!$B$12:$N$51,11,FALSE)))))</f>
        <v>5.9</v>
      </c>
      <c r="S35" s="176">
        <f>IF(OR($H$6="",$H$7=""),"",IF($B35="","",IF(ISNA(VLOOKUP($B35,'LT03'!$B$12:$N$51,12,FALSE)),"",IF(VLOOKUP($B35,'LT03'!$B$12:$N$51,12,FALSE)="","",VLOOKUP($B35,'LT03'!$B$12:$N$51,12,FALSE)))))</f>
        <v>7</v>
      </c>
      <c r="T35" s="176">
        <f>IF(OR($R$6="",$R$7=""),"",IF($B35="","",IF(ISNA(VLOOKUP($B35,'LT03'!$B$12:$N$51,13,FALSE)),"",IF(VLOOKUP($B35,'LT03'!$B$12:$N$51,13,FALSE)="","",VLOOKUP($B35,'LT03'!$B$12:$N$51,13,FALSE)))))</f>
        <v>6.6</v>
      </c>
      <c r="U35" s="70"/>
      <c r="V35" s="71" t="str">
        <f t="shared" si="9"/>
        <v/>
      </c>
      <c r="W35" s="69">
        <f>IF(OR($W$6="",$W$7=""),"",IF($B35="","",IF(ISNA(VLOOKUP($B35,'LT04'!$B$12:$N$51,11,FALSE)),"",IF(VLOOKUP($B35,'LT04'!$B$12:$N$51,11,FALSE)="","",VLOOKUP($B35,'LT04'!$B$12:$N$51,11,FALSE)))))</f>
        <v>6.6</v>
      </c>
      <c r="X35" s="176">
        <f>IF(OR($H$6="",$H$7=""),"",IF($B35="","",IF(ISNA(VLOOKUP($B35,'LT04'!$B$12:$N$51,12,FALSE)),"",IF(VLOOKUP($B35,'LT04'!$B$12:$N$51,12,FALSE)="","",VLOOKUP($B35,'LT04'!$B$12:$N$51,12,FALSE)))))</f>
        <v>7.5</v>
      </c>
      <c r="Y35" s="176">
        <f>IF(OR($W$6="",$W$7=""),"",IF($B35="","",IF(ISNA(VLOOKUP($B35,'LT04'!$B$12:$N$51,13,FALSE)),"",IF(VLOOKUP($B35,'LT04'!$B$12:$N$51,13,FALSE)="","",VLOOKUP($B35,'LT04'!$B$12:$N$51,13,FALSE)))))</f>
        <v>7.1</v>
      </c>
      <c r="Z35" s="70"/>
      <c r="AA35" s="71" t="str">
        <f t="shared" si="10"/>
        <v/>
      </c>
      <c r="AB35" s="69">
        <f>IF(OR($AB$6="",$AB$7=""),"",IF($B35="","",IF(ISNA(VLOOKUP($B35,'LT05'!$B$12:$N$51,11,FALSE)),"",IF(VLOOKUP($B35,'LT05'!$B$12:$N$51,11,FALSE)="","",VLOOKUP($B35,'LT05'!$B$12:$N$51,11,FALSE)))))</f>
        <v>9</v>
      </c>
      <c r="AC35" s="176">
        <f>IF(OR($H$6="",$H$7=""),"",IF($B35="","",IF(ISNA(VLOOKUP($B35,'LT05'!$B$12:$N$51,12,FALSE)),"",IF(VLOOKUP($B35,'LT05'!$B$12:$N$51,12,FALSE)="","",VLOOKUP($B35,'LT05'!$B$12:$N$51,12,FALSE)))))</f>
        <v>10</v>
      </c>
      <c r="AD35" s="176">
        <f>IF(OR($AB$6="",$AB$7=""),"",IF($B35="","",IF(ISNA(VLOOKUP($B35,'LT05'!$B$12:$N$51,13,FALSE)),"",IF(VLOOKUP($B35,'LT05'!$B$12:$N$51,13,FALSE)="","",VLOOKUP($B35,'LT05'!$B$12:$N$51,13,FALSE)))))</f>
        <v>9.6</v>
      </c>
      <c r="AE35" s="70"/>
      <c r="AF35" s="71" t="str">
        <f t="shared" si="11"/>
        <v/>
      </c>
      <c r="AG35" s="69" t="str">
        <f>IF(OR($AG$6="",$AG$7=""),"",IF($B35="","",IF(ISNA(VLOOKUP($B35,'LT06'!$B$12:$N$51,11,FALSE)),"",IF(VLOOKUP($B35,'LT06'!$B$12:$N$51,11,FALSE)="","",VLOOKUP($B35,'LT06'!$B$12:$N$51,11,FALSE)))))</f>
        <v/>
      </c>
      <c r="AH35" s="176" t="str">
        <f>IF(OR($H$6="",$H$7=""),"",IF($B35="","",IF(ISNA(VLOOKUP($B35,'LT06'!$B$12:$N$51,12,FALSE)),"",IF(VLOOKUP($B35,'LT06'!$B$12:$N$51,12,FALSE)="","",VLOOKUP($B35,'LT06'!$B$12:$N$51,12,FALSE)))))</f>
        <v/>
      </c>
      <c r="AI35" s="176" t="str">
        <f>IF(OR($AG$6="",$AG$7=""),"",IF($B35="","",IF(ISNA(VLOOKUP($B35,'LT06'!$B$12:$N$51,13,FALSE)),"",IF(VLOOKUP($B35,'LT06'!$B$12:$N$51,13,FALSE)="","",VLOOKUP($B35,'LT06'!$B$12:$N$51,13,FALSE)))))</f>
        <v/>
      </c>
      <c r="AJ35" s="70"/>
      <c r="AK35" s="71" t="str">
        <f t="shared" si="12"/>
        <v/>
      </c>
      <c r="AL35" s="69" t="str">
        <f>IF(OR($AL$6="",$AL$7=""),"",IF($B35="","",IF(ISNA(VLOOKUP($B35,'LT07'!$B$12:$N$51,11,FALSE)),"",IF(VLOOKUP($B35,'LT07'!$B$12:$N$51,11,FALSE)="","",VLOOKUP($B35,'LT07'!$B$12:$N$51,11,FALSE)))))</f>
        <v/>
      </c>
      <c r="AM35" s="176" t="str">
        <f>IF(OR($H$6="",$H$7=""),"",IF($B35="","",IF(ISNA(VLOOKUP($B35,'LT07'!$B$12:$N$51,12,FALSE)),"",IF(VLOOKUP($B35,'LT07'!$B$12:$N$51,12,FALSE)="","",VLOOKUP($B35,'LT07'!$B$12:$N$51,12,FALSE)))))</f>
        <v/>
      </c>
      <c r="AN35" s="176" t="str">
        <f>IF(OR($AL$6="",$AL$7=""),"",IF($B35="","",IF(ISNA(VLOOKUP($B35,'LT07'!$B$12:$N$51,13,FALSE)),"",IF(VLOOKUP($B35,'LT07'!$B$12:$N$51,13,FALSE)="","",VLOOKUP($B35,'LT07'!$B$12:$N$51,13,FALSE)))))</f>
        <v/>
      </c>
      <c r="AO35" s="70"/>
      <c r="AP35" s="71" t="str">
        <f t="shared" si="13"/>
        <v/>
      </c>
      <c r="AQ35" s="69" t="str">
        <f>IF(OR($AQ$6="",$AQ$7=""),"",IF($B35="","",IF(ISNA(VLOOKUP($B35,'LT08'!$B$12:$N$51,11,FALSE)),"",IF(VLOOKUP($B35,'LT08'!$B$12:$N$51,11,FALSE)="","",VLOOKUP($B35,'LT08'!$B$12:$N$51,11,FALSE)))))</f>
        <v/>
      </c>
      <c r="AR35" s="176" t="str">
        <f>IF(OR($H$6="",$H$7=""),"",IF($B35="","",IF(ISNA(VLOOKUP($B35,'LT08'!$B$12:$N$51,12,FALSE)),"",IF(VLOOKUP($B35,'LT08'!$B$12:$N$51,12,FALSE)="","",VLOOKUP($B35,'LT08'!$B$12:$N$51,12,FALSE)))))</f>
        <v/>
      </c>
      <c r="AS35" s="176" t="str">
        <f>IF(OR($AQ$6="",$AQ$7=""),"",IF($B35="","",IF(ISNA(VLOOKUP($B35,'LT08'!$B$12:$N$51,13,FALSE)),"",IF(VLOOKUP($B35,'LT08'!$B$12:$N$51,13,FALSE)="","",VLOOKUP($B35,'LT08'!$B$12:$N$51,13,FALSE)))))</f>
        <v/>
      </c>
      <c r="AT35" s="70"/>
      <c r="AU35" s="71" t="str">
        <f t="shared" si="14"/>
        <v/>
      </c>
      <c r="AV35" s="69" t="str">
        <f>IF(OR($AV$6="",$AV$7=""),"",IF($B35="","",IF(ISNA(VLOOKUP($B35,'LT09'!$B$12:$N$51,11,FALSE)),"",IF(VLOOKUP($B35,'LT09'!$B$12:$N$51,11,FALSE)="","",VLOOKUP($B35,'LT09'!$B$12:$N$51,11,FALSE)))))</f>
        <v/>
      </c>
      <c r="AW35" s="176" t="str">
        <f>IF(OR($H$6="",$H$7=""),"",IF($B35="","",IF(ISNA(VLOOKUP($B35,'LT09'!$B$12:$N$51,12,FALSE)),"",IF(VLOOKUP($B35,'LT09'!$B$12:$N$51,12,FALSE)="","",VLOOKUP($B35,'LT09'!$B$12:$N$51,12,FALSE)))))</f>
        <v/>
      </c>
      <c r="AX35" s="176" t="str">
        <f>IF(OR($AV$6="",$AV$7=""),"",IF($B35="","",IF(ISNA(VLOOKUP($B35,'LT09'!$B$12:$N$51,13,FALSE)),"",IF(VLOOKUP($B35,'LT09'!$B$12:$N$51,13,FALSE)="","",VLOOKUP($B35,'LT09'!$B$12:$N$51,13,FALSE)))))</f>
        <v/>
      </c>
      <c r="AY35" s="70"/>
      <c r="AZ35" s="71" t="str">
        <f t="shared" si="15"/>
        <v/>
      </c>
      <c r="BA35" s="68"/>
      <c r="BB35" s="205"/>
      <c r="BC35" s="176" t="str">
        <f>IF(OR($BF$6="",$BF$7=""),"",IF($B35="","",IF(ISNA(VLOOKUP($B35,'DO AN'!$B$12:$N$51,11,FALSE)),"",IF(VLOOKUP($B35,'DO AN'!$B$12:$N$51,11,FALSE)="","",VLOOKUP($B35,'DO AN'!$B$12:$N$51,11,FALSE)))))</f>
        <v/>
      </c>
      <c r="BD35" s="70"/>
      <c r="BE35" s="75"/>
      <c r="BF35" s="69">
        <f>IF(OR($BF$6="",$BF$7=""),"",IF($B35="","",IF(ISNA(VLOOKUP($B35,'TH01'!$B$12:$N$51,11,FALSE)),"",IF(VLOOKUP($B35,'TH01'!$B$12:$N$51,11,FALSE)="","",VLOOKUP($B35,'TH01'!$B$12:$N$51,11,FALSE)))))</f>
        <v>4.5</v>
      </c>
      <c r="BG35" s="176">
        <f>IF(OR($H$6="",$H$7=""),"",IF($B35="","",IF(ISNA(VLOOKUP($B35,'TH01'!$B$12:$N$51,12,FALSE)),"",IF(VLOOKUP($B35,'TH01'!$B$12:$N$51,12,FALSE)="","",VLOOKUP($B35,'TH01'!$B$12:$N$51,12,FALSE)))))</f>
        <v>6</v>
      </c>
      <c r="BH35" s="176">
        <f>IF(OR($BF$6="",$BF$7=""),"",IF($B35="","",IF(ISNA(VLOOKUP($B35,'TH01'!$B$12:$N$51,13,FALSE)),"",IF(VLOOKUP($B35,'TH01'!$B$12:$N$51,13,FALSE)="","",VLOOKUP($B35,'TH01'!$B$12:$N$51,13,FALSE)))))</f>
        <v>5.4</v>
      </c>
      <c r="BI35" s="70"/>
      <c r="BJ35" s="71" t="str">
        <f t="shared" si="16"/>
        <v/>
      </c>
      <c r="BK35" s="69">
        <f>IF(OR($BK$6="",$BK$7=""),"",IF($B35="","",IF(ISNA(VLOOKUP($B35,'TH02'!$B$12:$N$51,11,FALSE)),"",IF(VLOOKUP($B35,'TH02'!$B$12:$N$51,11,FALSE)="","",VLOOKUP($B35,'TH02'!$B$12:$N$51,11,FALSE)))))</f>
        <v>6.3</v>
      </c>
      <c r="BL35" s="176">
        <f>IF(OR($H$6="",$H$7=""),"",IF($B35="","",IF(ISNA(VLOOKUP($B35,'TH02'!$B$12:$N$51,12,FALSE)),"",IF(VLOOKUP($B35,'TH02'!$B$12:$N$51,12,FALSE)="","",VLOOKUP($B35,'TH02'!$B$12:$N$51,12,FALSE)))))</f>
        <v>5</v>
      </c>
      <c r="BM35" s="176">
        <f>IF(OR($BK$6="",$BK$7=""),"",IF($B35="","",IF(ISNA(VLOOKUP($B35,'TH02'!$B$12:$N$51,13,FALSE)),"",IF(VLOOKUP($B35,'TH02'!$B$12:$N$51,13,FALSE)="","",VLOOKUP($B35,'TH02'!$B$12:$N$51,13,FALSE)))))</f>
        <v>5.5</v>
      </c>
      <c r="BN35" s="70"/>
      <c r="BO35" s="71" t="str">
        <f t="shared" si="17"/>
        <v/>
      </c>
      <c r="BP35" s="69">
        <f>IF(OR($BP$6="",$BP$7=""),"",IF($B35="","",IF(ISNA(VLOOKUP($B35,'TH03'!$B$12:$N$51,11,FALSE)),"",IF(VLOOKUP($B35,'TH03'!$B$12:$N$51,11,FALSE)="","",VLOOKUP($B35,'TH03'!$B$12:$N$51,11,FALSE)))))</f>
        <v>7</v>
      </c>
      <c r="BQ35" s="176">
        <f>IF(OR($H$6="",$H$7=""),"",IF($B35="","",IF(ISNA(VLOOKUP($B35,'TH03'!$B$12:$N$51,12,FALSE)),"",IF(VLOOKUP($B35,'TH03'!$B$12:$N$51,12,FALSE)="","",VLOOKUP($B35,'TH03'!$B$12:$N$51,12,FALSE)))))</f>
        <v>10</v>
      </c>
      <c r="BR35" s="176">
        <f>IF(OR($BP$6="",$BP$7=""),"",IF($B35="","",IF(ISNA(VLOOKUP($B35,'TH03'!$B$12:$N$51,13,FALSE)),"",IF(VLOOKUP($B35,'TH03'!$B$12:$N$51,13,FALSE)="","",VLOOKUP($B35,'TH03'!$B$12:$N$51,13,FALSE)))))</f>
        <v>8.8000000000000007</v>
      </c>
      <c r="BS35" s="48"/>
      <c r="BT35" s="71" t="str">
        <f t="shared" si="18"/>
        <v/>
      </c>
      <c r="BU35" s="69" t="str">
        <f>IF(OR($BU$6="",$BU$7=""),"",IF($B35="","",IF(ISNA(VLOOKUP($B35,'TH04'!$B$12:$N$51,11,FALSE)),"",IF(VLOOKUP($B35,'TH04'!$B$12:$N$51,11,FALSE)="","",VLOOKUP($B35,'TH04'!$B$12:$N$51,11,FALSE)))))</f>
        <v/>
      </c>
      <c r="BV35" s="176" t="str">
        <f>IF(OR($H$6="",$H$7=""),"",IF($B35="","",IF(ISNA(VLOOKUP($B35,'TH04'!$B$12:$N$51,12,FALSE)),"",IF(VLOOKUP($B35,'TH04'!$B$12:$N$51,12,FALSE)="","",VLOOKUP($B35,'TH04'!$B$12:$N$51,12,FALSE)))))</f>
        <v/>
      </c>
      <c r="BW35" s="176" t="str">
        <f>IF(OR($BU$6="",$BU$7=""),"",IF($B35="","",IF(ISNA(VLOOKUP($B35,'TH04'!$B$12:$N$51,13,FALSE)),"",IF(VLOOKUP($B35,'TH04'!$B$12:$N$51,13,FALSE)="","",VLOOKUP($B35,'TH04'!$B$12:$N$51,13,FALSE)))))</f>
        <v/>
      </c>
      <c r="BX35" s="70"/>
      <c r="BY35" s="71" t="str">
        <f t="shared" si="19"/>
        <v/>
      </c>
      <c r="BZ35" s="69" t="str">
        <f>IF(OR($BZ$6="",$BZ$7=""),"",IF($B35="","",IF(ISNA(VLOOKUP($B35,'TH05'!$B$12:$N$51,11,FALSE)),"",IF(VLOOKUP($B35,'TH05'!$B$12:$N$51,11,FALSE)="","",VLOOKUP($B35,'TH05'!$B$12:$N$51,11,FALSE)))))</f>
        <v/>
      </c>
      <c r="CA35" s="176" t="str">
        <f>IF(OR($H$6="",$H$7=""),"",IF($B35="","",IF(ISNA(VLOOKUP($B35,'TH05'!$B$12:$N$51,12,FALSE)),"",IF(VLOOKUP($B35,'TH05'!$B$12:$N$51,12,FALSE)="","",VLOOKUP($B35,'TH05'!$B$12:$N$51,12,FALSE)))))</f>
        <v/>
      </c>
      <c r="CB35" s="176" t="str">
        <f>IF(OR($BZ$6="",$BZ$7=""),"",IF($B35="","",IF(ISNA(VLOOKUP($B35,'TH05'!$B$12:$N$51,13,FALSE)),"",IF(VLOOKUP($B35,'TH05'!$B$12:$N$51,13,FALSE)="","",VLOOKUP($B35,'TH05'!$B$12:$N$51,13,FALSE)))))</f>
        <v/>
      </c>
      <c r="CC35" s="70"/>
      <c r="CD35" s="71" t="str">
        <f t="shared" si="20"/>
        <v/>
      </c>
      <c r="CE35" s="69" t="str">
        <f>IF(OR($CE$6="",$CE$7=""),"",IF($B35="","",IF(ISNA(VLOOKUP($B35,'TH06'!$B$12:$N$51,11,FALSE)),"",IF(VLOOKUP($B35,'TH06'!$B$12:$N$51,11,FALSE)="","",VLOOKUP($B35,'TH06'!$B$12:$N$51,11,FALSE)))))</f>
        <v/>
      </c>
      <c r="CF35" s="176" t="str">
        <f>IF(OR($H$6="",$H$7=""),"",IF($B35="","",IF(ISNA(VLOOKUP($B35,'TH06'!$B$12:$N$51,12,FALSE)),"",IF(VLOOKUP($B35,'TH06'!$B$12:$N$51,12,FALSE)="","",VLOOKUP($B35,'TH06'!$B$12:$N$51,12,FALSE)))))</f>
        <v/>
      </c>
      <c r="CG35" s="176" t="str">
        <f>IF(OR($CE$6="",$CE$7=""),"",IF($B35="","",IF(ISNA(VLOOKUP($B35,'TH06'!$B$12:$N$51,13,FALSE)),"",IF(VLOOKUP($B35,'TH06'!$B$12:$N$51,13,FALSE)="","",VLOOKUP($B35,'TH06'!$B$12:$N$51,13,FALSE)))))</f>
        <v/>
      </c>
      <c r="CH35" s="70"/>
      <c r="CI35" s="71" t="str">
        <f t="shared" si="21"/>
        <v/>
      </c>
      <c r="CJ35" s="200">
        <f t="shared" si="22"/>
        <v>6.9</v>
      </c>
      <c r="CK35" s="201" t="str">
        <f t="shared" si="23"/>
        <v/>
      </c>
      <c r="CL35" s="82"/>
      <c r="CM35" s="79" t="str">
        <f t="shared" si="0"/>
        <v>TBKhá</v>
      </c>
      <c r="CN35" s="79" t="str">
        <f t="shared" si="1"/>
        <v/>
      </c>
      <c r="CO35" s="79" t="str">
        <f t="shared" si="2"/>
        <v/>
      </c>
      <c r="CP35" s="49"/>
      <c r="CQ35" s="177">
        <f t="shared" si="3"/>
        <v>0</v>
      </c>
      <c r="CR35" s="178">
        <f t="shared" si="24"/>
        <v>7</v>
      </c>
      <c r="CS35" s="17">
        <f t="shared" si="25"/>
        <v>8.5</v>
      </c>
      <c r="CT35" s="17">
        <f t="shared" si="26"/>
        <v>7</v>
      </c>
      <c r="CU35" s="17">
        <f t="shared" si="27"/>
        <v>7.5</v>
      </c>
      <c r="CV35" s="17">
        <f t="shared" si="28"/>
        <v>10</v>
      </c>
      <c r="CW35" s="17" t="str">
        <f t="shared" si="29"/>
        <v/>
      </c>
      <c r="CX35" s="17" t="str">
        <f t="shared" si="30"/>
        <v/>
      </c>
      <c r="CY35" s="17" t="str">
        <f t="shared" si="31"/>
        <v/>
      </c>
      <c r="CZ35" s="17" t="str">
        <f t="shared" si="32"/>
        <v/>
      </c>
      <c r="DA35" s="17" t="str">
        <f t="shared" si="33"/>
        <v/>
      </c>
      <c r="DB35" s="17">
        <f t="shared" si="34"/>
        <v>6</v>
      </c>
      <c r="DC35" s="17">
        <f t="shared" si="35"/>
        <v>5</v>
      </c>
      <c r="DD35" s="17">
        <f t="shared" si="36"/>
        <v>10</v>
      </c>
      <c r="DE35" s="17" t="str">
        <f t="shared" si="37"/>
        <v/>
      </c>
      <c r="DF35" s="17" t="str">
        <f t="shared" si="38"/>
        <v/>
      </c>
      <c r="DG35" s="179" t="str">
        <f t="shared" si="39"/>
        <v/>
      </c>
      <c r="DH35" s="192">
        <f t="shared" si="4"/>
        <v>0</v>
      </c>
      <c r="DI35" s="178">
        <f t="shared" si="40"/>
        <v>7.3</v>
      </c>
      <c r="DJ35" s="17">
        <f t="shared" si="41"/>
        <v>7.4</v>
      </c>
      <c r="DK35" s="17">
        <f t="shared" si="42"/>
        <v>6.6</v>
      </c>
      <c r="DL35" s="17">
        <f t="shared" si="43"/>
        <v>7.1</v>
      </c>
      <c r="DM35" s="17">
        <f t="shared" si="44"/>
        <v>9.6</v>
      </c>
      <c r="DN35" s="17" t="str">
        <f t="shared" si="45"/>
        <v/>
      </c>
      <c r="DO35" s="17" t="str">
        <f t="shared" si="46"/>
        <v/>
      </c>
      <c r="DP35" s="17" t="str">
        <f t="shared" si="47"/>
        <v/>
      </c>
      <c r="DQ35" s="17" t="str">
        <f t="shared" si="48"/>
        <v/>
      </c>
      <c r="DR35" s="17" t="str">
        <f t="shared" si="49"/>
        <v/>
      </c>
      <c r="DS35" s="17">
        <f t="shared" si="50"/>
        <v>5.4</v>
      </c>
      <c r="DT35" s="17">
        <f t="shared" si="51"/>
        <v>5.5</v>
      </c>
      <c r="DU35" s="17">
        <f t="shared" si="52"/>
        <v>8.8000000000000007</v>
      </c>
      <c r="DV35" s="17" t="str">
        <f t="shared" si="53"/>
        <v/>
      </c>
      <c r="DW35" s="17" t="str">
        <f t="shared" si="54"/>
        <v/>
      </c>
      <c r="DX35" s="17" t="str">
        <f t="shared" si="55"/>
        <v/>
      </c>
      <c r="DY35" s="204">
        <f t="shared" si="5"/>
        <v>6.9</v>
      </c>
      <c r="DZ35" s="86" t="str">
        <f t="shared" si="56"/>
        <v/>
      </c>
      <c r="EA35" s="17" t="str">
        <f t="shared" si="57"/>
        <v/>
      </c>
      <c r="EB35" s="17" t="str">
        <f t="shared" si="58"/>
        <v/>
      </c>
      <c r="EC35" s="17" t="str">
        <f t="shared" si="59"/>
        <v/>
      </c>
      <c r="ED35" s="17" t="str">
        <f t="shared" si="60"/>
        <v/>
      </c>
      <c r="EE35" s="17" t="str">
        <f t="shared" si="61"/>
        <v/>
      </c>
      <c r="EF35" s="17" t="str">
        <f t="shared" si="62"/>
        <v/>
      </c>
      <c r="EG35" s="17" t="str">
        <f t="shared" si="63"/>
        <v/>
      </c>
      <c r="EH35" s="17" t="str">
        <f t="shared" si="64"/>
        <v/>
      </c>
      <c r="EI35" s="17" t="str">
        <f t="shared" si="65"/>
        <v/>
      </c>
      <c r="EJ35" s="17" t="str">
        <f t="shared" si="66"/>
        <v/>
      </c>
      <c r="EK35" s="17" t="str">
        <f t="shared" si="67"/>
        <v/>
      </c>
      <c r="EL35" s="17" t="str">
        <f t="shared" si="68"/>
        <v/>
      </c>
      <c r="EM35" s="17" t="str">
        <f t="shared" si="69"/>
        <v/>
      </c>
      <c r="EN35" s="17" t="str">
        <f t="shared" si="70"/>
        <v/>
      </c>
      <c r="EO35" s="227" t="str">
        <f t="shared" si="71"/>
        <v/>
      </c>
      <c r="EP35" s="178">
        <f t="shared" si="72"/>
        <v>7.3</v>
      </c>
      <c r="EQ35" s="17">
        <f t="shared" si="73"/>
        <v>7.4</v>
      </c>
      <c r="ER35" s="17">
        <f t="shared" si="74"/>
        <v>6.6</v>
      </c>
      <c r="ES35" s="17">
        <f t="shared" si="75"/>
        <v>7.1</v>
      </c>
      <c r="ET35" s="17">
        <f t="shared" si="76"/>
        <v>9.6</v>
      </c>
      <c r="EU35" s="17" t="str">
        <f t="shared" si="77"/>
        <v/>
      </c>
      <c r="EV35" s="17" t="str">
        <f t="shared" si="78"/>
        <v/>
      </c>
      <c r="EW35" s="17" t="str">
        <f t="shared" si="79"/>
        <v/>
      </c>
      <c r="EX35" s="17" t="str">
        <f t="shared" si="80"/>
        <v/>
      </c>
      <c r="EY35" s="17" t="str">
        <f t="shared" si="81"/>
        <v/>
      </c>
      <c r="EZ35" s="17">
        <f t="shared" si="82"/>
        <v>5.4</v>
      </c>
      <c r="FA35" s="17">
        <f t="shared" si="83"/>
        <v>5.5</v>
      </c>
      <c r="FB35" s="17">
        <f t="shared" si="84"/>
        <v>8.8000000000000007</v>
      </c>
      <c r="FC35" s="17" t="str">
        <f t="shared" si="85"/>
        <v/>
      </c>
      <c r="FD35" s="17" t="str">
        <f t="shared" si="86"/>
        <v/>
      </c>
      <c r="FE35" s="17" t="str">
        <f t="shared" si="87"/>
        <v/>
      </c>
      <c r="FF35" s="204" t="str">
        <f t="shared" si="6"/>
        <v/>
      </c>
    </row>
    <row r="36" spans="1:162" ht="15.75">
      <c r="A36" s="63">
        <f>IF(B36="","",IF(SUBTOTAL(3,$B$12:B36)=SUBTOTAL(3,$B$12:B35),"",SUBTOTAL(3,$B$12:B36)))</f>
        <v>25</v>
      </c>
      <c r="B36" s="283" t="s">
        <v>268</v>
      </c>
      <c r="C36" s="66" t="str">
        <f>IF($B36="","",IF(ISNA(VLOOKUP($B36,'DS LOP HKI'!$B$2:$D$1060,2,FALSE))=TRUE,"",VLOOKUP($B36,'DS LOP HKI'!$B$2:$D$1060,2,FALSE)))</f>
        <v>Mai Quí</v>
      </c>
      <c r="D36" s="67" t="str">
        <f>IF($B36="","",IF(ISNA(VLOOKUP($B36,'DS LOP HKI'!$B$2:$D$1060,3,FALSE))=TRUE,"",VLOOKUP($B36,'DS LOP HKI'!$B$2:$D$1060,3,FALSE)))</f>
        <v>Thiện</v>
      </c>
      <c r="E36" s="283" t="s">
        <v>56</v>
      </c>
      <c r="F36" s="47"/>
      <c r="G36" s="76"/>
      <c r="H36" s="69">
        <f>IF(OR($H$6="",$H$7=""),"",IF($B36="","",IF(ISNA(VLOOKUP($B36,'LT01'!$B$12:$N$51,11,FALSE)),"",IF(VLOOKUP($B36,'LT01'!$B$12:$N$51,11,FALSE)="","",VLOOKUP($B36,'LT01'!$B$12:$N$51,11,FALSE)))))</f>
        <v>7</v>
      </c>
      <c r="I36" s="176">
        <f>IF(OR($H$6="",$H$7=""),"",IF($B36="","",IF(ISNA(VLOOKUP($B36,'LT01'!$B$12:$N$51,12,FALSE)),"",IF(VLOOKUP($B36,'LT01'!$B$12:$N$51,12,FALSE)="","",VLOOKUP($B36,'LT01'!$B$12:$N$51,12,FALSE)))))</f>
        <v>6.6</v>
      </c>
      <c r="J36" s="176">
        <f>IF(OR($H$6="",$H$7=""),"",IF($B36="","",IF(ISNA(VLOOKUP($B36,'LT01'!$B$12:$N$51,13,FALSE)),"",IF(VLOOKUP($B36,'LT01'!$B$12:$N$51,13,FALSE)="","",VLOOKUP($B36,'LT01'!$B$12:$N$51,13,FALSE)))))</f>
        <v>6.8</v>
      </c>
      <c r="K36" s="70"/>
      <c r="L36" s="71" t="str">
        <f t="shared" si="7"/>
        <v/>
      </c>
      <c r="M36" s="69">
        <f>IF(OR($M$6="",$M$7=""),"",IF($B36="","",IF(ISNA(VLOOKUP($B36,'LT02'!$B$12:$N$51,11,FALSE)),"",IF(VLOOKUP($B36,'LT02'!$B$12:$N$51,11,FALSE)="","",VLOOKUP($B36,'LT02'!$B$12:$N$51,11,FALSE)))))</f>
        <v>5.7</v>
      </c>
      <c r="N36" s="176">
        <f>IF(OR($H$6="",$H$7=""),"",IF($B36="","",IF(ISNA(VLOOKUP($B36,'LT02'!$B$12:$N$51,12,FALSE)),"",IF(VLOOKUP($B36,'LT02'!$B$12:$N$51,12,FALSE)="","",VLOOKUP($B36,'LT02'!$B$12:$N$51,12,FALSE)))))</f>
        <v>7.3</v>
      </c>
      <c r="O36" s="176">
        <f>IF(OR($M$6="",$M$7=""),"",IF($B36="","",IF(ISNA(VLOOKUP($B36,'LT02'!$B$12:$N$51,13,FALSE)),"",IF(VLOOKUP($B36,'LT02'!$B$12:$N$51,13,FALSE)="","",VLOOKUP($B36,'LT02'!$B$12:$N$51,13,FALSE)))))</f>
        <v>6.7</v>
      </c>
      <c r="P36" s="70"/>
      <c r="Q36" s="71" t="str">
        <f t="shared" si="8"/>
        <v/>
      </c>
      <c r="R36" s="69">
        <f>IF(OR($R$6="",$R$7=""),"",IF($B36="","",IF(ISNA(VLOOKUP($B36,'LT03'!$B$12:$N$51,11,FALSE)),"",IF(VLOOKUP($B36,'LT03'!$B$12:$N$51,11,FALSE)="","",VLOOKUP($B36,'LT03'!$B$12:$N$51,11,FALSE)))))</f>
        <v>6.6</v>
      </c>
      <c r="S36" s="176">
        <f>IF(OR($H$6="",$H$7=""),"",IF($B36="","",IF(ISNA(VLOOKUP($B36,'LT03'!$B$12:$N$51,12,FALSE)),"",IF(VLOOKUP($B36,'LT03'!$B$12:$N$51,12,FALSE)="","",VLOOKUP($B36,'LT03'!$B$12:$N$51,12,FALSE)))))</f>
        <v>5.6</v>
      </c>
      <c r="T36" s="176">
        <f>IF(OR($R$6="",$R$7=""),"",IF($B36="","",IF(ISNA(VLOOKUP($B36,'LT03'!$B$12:$N$51,13,FALSE)),"",IF(VLOOKUP($B36,'LT03'!$B$12:$N$51,13,FALSE)="","",VLOOKUP($B36,'LT03'!$B$12:$N$51,13,FALSE)))))</f>
        <v>6</v>
      </c>
      <c r="U36" s="70"/>
      <c r="V36" s="71" t="str">
        <f t="shared" si="9"/>
        <v/>
      </c>
      <c r="W36" s="69">
        <f>IF(OR($W$6="",$W$7=""),"",IF($B36="","",IF(ISNA(VLOOKUP($B36,'LT04'!$B$12:$N$51,11,FALSE)),"",IF(VLOOKUP($B36,'LT04'!$B$12:$N$51,11,FALSE)="","",VLOOKUP($B36,'LT04'!$B$12:$N$51,11,FALSE)))))</f>
        <v>5.2</v>
      </c>
      <c r="X36" s="176">
        <f>IF(OR($H$6="",$H$7=""),"",IF($B36="","",IF(ISNA(VLOOKUP($B36,'LT04'!$B$12:$N$51,12,FALSE)),"",IF(VLOOKUP($B36,'LT04'!$B$12:$N$51,12,FALSE)="","",VLOOKUP($B36,'LT04'!$B$12:$N$51,12,FALSE)))))</f>
        <v>6.5</v>
      </c>
      <c r="Y36" s="176">
        <f>IF(OR($W$6="",$W$7=""),"",IF($B36="","",IF(ISNA(VLOOKUP($B36,'LT04'!$B$12:$N$51,13,FALSE)),"",IF(VLOOKUP($B36,'LT04'!$B$12:$N$51,13,FALSE)="","",VLOOKUP($B36,'LT04'!$B$12:$N$51,13,FALSE)))))</f>
        <v>6</v>
      </c>
      <c r="Z36" s="70"/>
      <c r="AA36" s="71" t="str">
        <f t="shared" si="10"/>
        <v/>
      </c>
      <c r="AB36" s="69">
        <f>IF(OR($AB$6="",$AB$7=""),"",IF($B36="","",IF(ISNA(VLOOKUP($B36,'LT05'!$B$12:$N$51,11,FALSE)),"",IF(VLOOKUP($B36,'LT05'!$B$12:$N$51,11,FALSE)="","",VLOOKUP($B36,'LT05'!$B$12:$N$51,11,FALSE)))))</f>
        <v>8.3000000000000007</v>
      </c>
      <c r="AC36" s="176">
        <f>IF(OR($H$6="",$H$7=""),"",IF($B36="","",IF(ISNA(VLOOKUP($B36,'LT05'!$B$12:$N$51,12,FALSE)),"",IF(VLOOKUP($B36,'LT05'!$B$12:$N$51,12,FALSE)="","",VLOOKUP($B36,'LT05'!$B$12:$N$51,12,FALSE)))))</f>
        <v>7</v>
      </c>
      <c r="AD36" s="176">
        <f>IF(OR($AB$6="",$AB$7=""),"",IF($B36="","",IF(ISNA(VLOOKUP($B36,'LT05'!$B$12:$N$51,13,FALSE)),"",IF(VLOOKUP($B36,'LT05'!$B$12:$N$51,13,FALSE)="","",VLOOKUP($B36,'LT05'!$B$12:$N$51,13,FALSE)))))</f>
        <v>7.5</v>
      </c>
      <c r="AE36" s="70"/>
      <c r="AF36" s="71" t="str">
        <f t="shared" si="11"/>
        <v/>
      </c>
      <c r="AG36" s="69" t="str">
        <f>IF(OR($AG$6="",$AG$7=""),"",IF($B36="","",IF(ISNA(VLOOKUP($B36,'LT06'!$B$12:$N$51,11,FALSE)),"",IF(VLOOKUP($B36,'LT06'!$B$12:$N$51,11,FALSE)="","",VLOOKUP($B36,'LT06'!$B$12:$N$51,11,FALSE)))))</f>
        <v/>
      </c>
      <c r="AH36" s="176" t="str">
        <f>IF(OR($H$6="",$H$7=""),"",IF($B36="","",IF(ISNA(VLOOKUP($B36,'LT06'!$B$12:$N$51,12,FALSE)),"",IF(VLOOKUP($B36,'LT06'!$B$12:$N$51,12,FALSE)="","",VLOOKUP($B36,'LT06'!$B$12:$N$51,12,FALSE)))))</f>
        <v/>
      </c>
      <c r="AI36" s="176" t="str">
        <f>IF(OR($AG$6="",$AG$7=""),"",IF($B36="","",IF(ISNA(VLOOKUP($B36,'LT06'!$B$12:$N$51,13,FALSE)),"",IF(VLOOKUP($B36,'LT06'!$B$12:$N$51,13,FALSE)="","",VLOOKUP($B36,'LT06'!$B$12:$N$51,13,FALSE)))))</f>
        <v/>
      </c>
      <c r="AJ36" s="70"/>
      <c r="AK36" s="71" t="str">
        <f t="shared" si="12"/>
        <v/>
      </c>
      <c r="AL36" s="69" t="str">
        <f>IF(OR($AL$6="",$AL$7=""),"",IF($B36="","",IF(ISNA(VLOOKUP($B36,'LT07'!$B$12:$N$51,11,FALSE)),"",IF(VLOOKUP($B36,'LT07'!$B$12:$N$51,11,FALSE)="","",VLOOKUP($B36,'LT07'!$B$12:$N$51,11,FALSE)))))</f>
        <v/>
      </c>
      <c r="AM36" s="176" t="str">
        <f>IF(OR($H$6="",$H$7=""),"",IF($B36="","",IF(ISNA(VLOOKUP($B36,'LT07'!$B$12:$N$51,12,FALSE)),"",IF(VLOOKUP($B36,'LT07'!$B$12:$N$51,12,FALSE)="","",VLOOKUP($B36,'LT07'!$B$12:$N$51,12,FALSE)))))</f>
        <v/>
      </c>
      <c r="AN36" s="176" t="str">
        <f>IF(OR($AL$6="",$AL$7=""),"",IF($B36="","",IF(ISNA(VLOOKUP($B36,'LT07'!$B$12:$N$51,13,FALSE)),"",IF(VLOOKUP($B36,'LT07'!$B$12:$N$51,13,FALSE)="","",VLOOKUP($B36,'LT07'!$B$12:$N$51,13,FALSE)))))</f>
        <v/>
      </c>
      <c r="AO36" s="70"/>
      <c r="AP36" s="71" t="str">
        <f t="shared" si="13"/>
        <v/>
      </c>
      <c r="AQ36" s="69" t="str">
        <f>IF(OR($AQ$6="",$AQ$7=""),"",IF($B36="","",IF(ISNA(VLOOKUP($B36,'LT08'!$B$12:$N$51,11,FALSE)),"",IF(VLOOKUP($B36,'LT08'!$B$12:$N$51,11,FALSE)="","",VLOOKUP($B36,'LT08'!$B$12:$N$51,11,FALSE)))))</f>
        <v/>
      </c>
      <c r="AR36" s="176" t="str">
        <f>IF(OR($H$6="",$H$7=""),"",IF($B36="","",IF(ISNA(VLOOKUP($B36,'LT08'!$B$12:$N$51,12,FALSE)),"",IF(VLOOKUP($B36,'LT08'!$B$12:$N$51,12,FALSE)="","",VLOOKUP($B36,'LT08'!$B$12:$N$51,12,FALSE)))))</f>
        <v/>
      </c>
      <c r="AS36" s="176" t="str">
        <f>IF(OR($AQ$6="",$AQ$7=""),"",IF($B36="","",IF(ISNA(VLOOKUP($B36,'LT08'!$B$12:$N$51,13,FALSE)),"",IF(VLOOKUP($B36,'LT08'!$B$12:$N$51,13,FALSE)="","",VLOOKUP($B36,'LT08'!$B$12:$N$51,13,FALSE)))))</f>
        <v/>
      </c>
      <c r="AT36" s="70"/>
      <c r="AU36" s="71" t="str">
        <f t="shared" si="14"/>
        <v/>
      </c>
      <c r="AV36" s="69" t="str">
        <f>IF(OR($AV$6="",$AV$7=""),"",IF($B36="","",IF(ISNA(VLOOKUP($B36,'LT09'!$B$12:$N$51,11,FALSE)),"",IF(VLOOKUP($B36,'LT09'!$B$12:$N$51,11,FALSE)="","",VLOOKUP($B36,'LT09'!$B$12:$N$51,11,FALSE)))))</f>
        <v/>
      </c>
      <c r="AW36" s="176" t="str">
        <f>IF(OR($H$6="",$H$7=""),"",IF($B36="","",IF(ISNA(VLOOKUP($B36,'LT09'!$B$12:$N$51,12,FALSE)),"",IF(VLOOKUP($B36,'LT09'!$B$12:$N$51,12,FALSE)="","",VLOOKUP($B36,'LT09'!$B$12:$N$51,12,FALSE)))))</f>
        <v/>
      </c>
      <c r="AX36" s="176" t="str">
        <f>IF(OR($AV$6="",$AV$7=""),"",IF($B36="","",IF(ISNA(VLOOKUP($B36,'LT09'!$B$12:$N$51,13,FALSE)),"",IF(VLOOKUP($B36,'LT09'!$B$12:$N$51,13,FALSE)="","",VLOOKUP($B36,'LT09'!$B$12:$N$51,13,FALSE)))))</f>
        <v/>
      </c>
      <c r="AY36" s="70"/>
      <c r="AZ36" s="71" t="str">
        <f t="shared" si="15"/>
        <v/>
      </c>
      <c r="BA36" s="68"/>
      <c r="BB36" s="205"/>
      <c r="BC36" s="176" t="str">
        <f>IF(OR($BF$6="",$BF$7=""),"",IF($B36="","",IF(ISNA(VLOOKUP($B36,'DO AN'!$B$12:$N$51,11,FALSE)),"",IF(VLOOKUP($B36,'DO AN'!$B$12:$N$51,11,FALSE)="","",VLOOKUP($B36,'DO AN'!$B$12:$N$51,11,FALSE)))))</f>
        <v/>
      </c>
      <c r="BD36" s="70"/>
      <c r="BE36" s="75"/>
      <c r="BF36" s="69">
        <f>IF(OR($BF$6="",$BF$7=""),"",IF($B36="","",IF(ISNA(VLOOKUP($B36,'TH01'!$B$12:$N$51,11,FALSE)),"",IF(VLOOKUP($B36,'TH01'!$B$12:$N$51,11,FALSE)="","",VLOOKUP($B36,'TH01'!$B$12:$N$51,11,FALSE)))))</f>
        <v>4.5</v>
      </c>
      <c r="BG36" s="176">
        <f>IF(OR($H$6="",$H$7=""),"",IF($B36="","",IF(ISNA(VLOOKUP($B36,'TH01'!$B$12:$N$51,12,FALSE)),"",IF(VLOOKUP($B36,'TH01'!$B$12:$N$51,12,FALSE)="","",VLOOKUP($B36,'TH01'!$B$12:$N$51,12,FALSE)))))</f>
        <v>6</v>
      </c>
      <c r="BH36" s="176">
        <f>IF(OR($BF$6="",$BF$7=""),"",IF($B36="","",IF(ISNA(VLOOKUP($B36,'TH01'!$B$12:$N$51,13,FALSE)),"",IF(VLOOKUP($B36,'TH01'!$B$12:$N$51,13,FALSE)="","",VLOOKUP($B36,'TH01'!$B$12:$N$51,13,FALSE)))))</f>
        <v>5.4</v>
      </c>
      <c r="BI36" s="70"/>
      <c r="BJ36" s="71" t="str">
        <f t="shared" si="16"/>
        <v/>
      </c>
      <c r="BK36" s="69">
        <f>IF(OR($BK$6="",$BK$7=""),"",IF($B36="","",IF(ISNA(VLOOKUP($B36,'TH02'!$B$12:$N$51,11,FALSE)),"",IF(VLOOKUP($B36,'TH02'!$B$12:$N$51,11,FALSE)="","",VLOOKUP($B36,'TH02'!$B$12:$N$51,11,FALSE)))))</f>
        <v>4.2</v>
      </c>
      <c r="BL36" s="176">
        <f>IF(OR($H$6="",$H$7=""),"",IF($B36="","",IF(ISNA(VLOOKUP($B36,'TH02'!$B$12:$N$51,12,FALSE)),"",IF(VLOOKUP($B36,'TH02'!$B$12:$N$51,12,FALSE)="","",VLOOKUP($B36,'TH02'!$B$12:$N$51,12,FALSE)))))</f>
        <v>7</v>
      </c>
      <c r="BM36" s="176">
        <f>IF(OR($BK$6="",$BK$7=""),"",IF($B36="","",IF(ISNA(VLOOKUP($B36,'TH02'!$B$12:$N$51,13,FALSE)),"",IF(VLOOKUP($B36,'TH02'!$B$12:$N$51,13,FALSE)="","",VLOOKUP($B36,'TH02'!$B$12:$N$51,13,FALSE)))))</f>
        <v>5.9</v>
      </c>
      <c r="BN36" s="70"/>
      <c r="BO36" s="71" t="str">
        <f t="shared" si="17"/>
        <v/>
      </c>
      <c r="BP36" s="69">
        <f>IF(OR($BP$6="",$BP$7=""),"",IF($B36="","",IF(ISNA(VLOOKUP($B36,'TH03'!$B$12:$N$51,11,FALSE)),"",IF(VLOOKUP($B36,'TH03'!$B$12:$N$51,11,FALSE)="","",VLOOKUP($B36,'TH03'!$B$12:$N$51,11,FALSE)))))</f>
        <v>7</v>
      </c>
      <c r="BQ36" s="176">
        <f>IF(OR($H$6="",$H$7=""),"",IF($B36="","",IF(ISNA(VLOOKUP($B36,'TH03'!$B$12:$N$51,12,FALSE)),"",IF(VLOOKUP($B36,'TH03'!$B$12:$N$51,12,FALSE)="","",VLOOKUP($B36,'TH03'!$B$12:$N$51,12,FALSE)))))</f>
        <v>5</v>
      </c>
      <c r="BR36" s="176">
        <f>IF(OR($BP$6="",$BP$7=""),"",IF($B36="","",IF(ISNA(VLOOKUP($B36,'TH03'!$B$12:$N$51,13,FALSE)),"",IF(VLOOKUP($B36,'TH03'!$B$12:$N$51,13,FALSE)="","",VLOOKUP($B36,'TH03'!$B$12:$N$51,13,FALSE)))))</f>
        <v>5.8</v>
      </c>
      <c r="BS36" s="48"/>
      <c r="BT36" s="71" t="str">
        <f t="shared" si="18"/>
        <v/>
      </c>
      <c r="BU36" s="69" t="str">
        <f>IF(OR($BU$6="",$BU$7=""),"",IF($B36="","",IF(ISNA(VLOOKUP($B36,'TH04'!$B$12:$N$51,11,FALSE)),"",IF(VLOOKUP($B36,'TH04'!$B$12:$N$51,11,FALSE)="","",VLOOKUP($B36,'TH04'!$B$12:$N$51,11,FALSE)))))</f>
        <v/>
      </c>
      <c r="BV36" s="176" t="str">
        <f>IF(OR($H$6="",$H$7=""),"",IF($B36="","",IF(ISNA(VLOOKUP($B36,'TH04'!$B$12:$N$51,12,FALSE)),"",IF(VLOOKUP($B36,'TH04'!$B$12:$N$51,12,FALSE)="","",VLOOKUP($B36,'TH04'!$B$12:$N$51,12,FALSE)))))</f>
        <v/>
      </c>
      <c r="BW36" s="176" t="str">
        <f>IF(OR($BU$6="",$BU$7=""),"",IF($B36="","",IF(ISNA(VLOOKUP($B36,'TH04'!$B$12:$N$51,13,FALSE)),"",IF(VLOOKUP($B36,'TH04'!$B$12:$N$51,13,FALSE)="","",VLOOKUP($B36,'TH04'!$B$12:$N$51,13,FALSE)))))</f>
        <v/>
      </c>
      <c r="BX36" s="70"/>
      <c r="BY36" s="71" t="str">
        <f t="shared" si="19"/>
        <v/>
      </c>
      <c r="BZ36" s="69" t="str">
        <f>IF(OR($BZ$6="",$BZ$7=""),"",IF($B36="","",IF(ISNA(VLOOKUP($B36,'TH05'!$B$12:$N$51,11,FALSE)),"",IF(VLOOKUP($B36,'TH05'!$B$12:$N$51,11,FALSE)="","",VLOOKUP($B36,'TH05'!$B$12:$N$51,11,FALSE)))))</f>
        <v/>
      </c>
      <c r="CA36" s="176" t="str">
        <f>IF(OR($H$6="",$H$7=""),"",IF($B36="","",IF(ISNA(VLOOKUP($B36,'TH05'!$B$12:$N$51,12,FALSE)),"",IF(VLOOKUP($B36,'TH05'!$B$12:$N$51,12,FALSE)="","",VLOOKUP($B36,'TH05'!$B$12:$N$51,12,FALSE)))))</f>
        <v/>
      </c>
      <c r="CB36" s="176" t="str">
        <f>IF(OR($BZ$6="",$BZ$7=""),"",IF($B36="","",IF(ISNA(VLOOKUP($B36,'TH05'!$B$12:$N$51,13,FALSE)),"",IF(VLOOKUP($B36,'TH05'!$B$12:$N$51,13,FALSE)="","",VLOOKUP($B36,'TH05'!$B$12:$N$51,13,FALSE)))))</f>
        <v/>
      </c>
      <c r="CC36" s="70"/>
      <c r="CD36" s="71" t="str">
        <f t="shared" si="20"/>
        <v/>
      </c>
      <c r="CE36" s="69" t="str">
        <f>IF(OR($CE$6="",$CE$7=""),"",IF($B36="","",IF(ISNA(VLOOKUP($B36,'TH06'!$B$12:$N$51,11,FALSE)),"",IF(VLOOKUP($B36,'TH06'!$B$12:$N$51,11,FALSE)="","",VLOOKUP($B36,'TH06'!$B$12:$N$51,11,FALSE)))))</f>
        <v/>
      </c>
      <c r="CF36" s="176" t="str">
        <f>IF(OR($H$6="",$H$7=""),"",IF($B36="","",IF(ISNA(VLOOKUP($B36,'TH06'!$B$12:$N$51,12,FALSE)),"",IF(VLOOKUP($B36,'TH06'!$B$12:$N$51,12,FALSE)="","",VLOOKUP($B36,'TH06'!$B$12:$N$51,12,FALSE)))))</f>
        <v/>
      </c>
      <c r="CG36" s="176" t="str">
        <f>IF(OR($CE$6="",$CE$7=""),"",IF($B36="","",IF(ISNA(VLOOKUP($B36,'TH06'!$B$12:$N$51,13,FALSE)),"",IF(VLOOKUP($B36,'TH06'!$B$12:$N$51,13,FALSE)="","",VLOOKUP($B36,'TH06'!$B$12:$N$51,13,FALSE)))))</f>
        <v/>
      </c>
      <c r="CH36" s="70"/>
      <c r="CI36" s="71" t="str">
        <f t="shared" si="21"/>
        <v/>
      </c>
      <c r="CJ36" s="200">
        <f t="shared" si="22"/>
        <v>6.1</v>
      </c>
      <c r="CK36" s="201" t="str">
        <f t="shared" si="23"/>
        <v/>
      </c>
      <c r="CL36" s="82"/>
      <c r="CM36" s="79" t="str">
        <f t="shared" si="0"/>
        <v>TBKhá</v>
      </c>
      <c r="CN36" s="79" t="str">
        <f t="shared" si="1"/>
        <v/>
      </c>
      <c r="CO36" s="79" t="str">
        <f t="shared" si="2"/>
        <v/>
      </c>
      <c r="CP36" s="49"/>
      <c r="CQ36" s="177">
        <f t="shared" si="3"/>
        <v>0</v>
      </c>
      <c r="CR36" s="178">
        <f t="shared" si="24"/>
        <v>6.6</v>
      </c>
      <c r="CS36" s="17">
        <f t="shared" si="25"/>
        <v>7.3</v>
      </c>
      <c r="CT36" s="17">
        <f t="shared" si="26"/>
        <v>5.6</v>
      </c>
      <c r="CU36" s="17">
        <f t="shared" si="27"/>
        <v>6.5</v>
      </c>
      <c r="CV36" s="17">
        <f t="shared" si="28"/>
        <v>7</v>
      </c>
      <c r="CW36" s="17" t="str">
        <f t="shared" si="29"/>
        <v/>
      </c>
      <c r="CX36" s="17" t="str">
        <f t="shared" si="30"/>
        <v/>
      </c>
      <c r="CY36" s="17" t="str">
        <f t="shared" si="31"/>
        <v/>
      </c>
      <c r="CZ36" s="17" t="str">
        <f t="shared" si="32"/>
        <v/>
      </c>
      <c r="DA36" s="17" t="str">
        <f t="shared" si="33"/>
        <v/>
      </c>
      <c r="DB36" s="17">
        <f t="shared" si="34"/>
        <v>6</v>
      </c>
      <c r="DC36" s="17">
        <f t="shared" si="35"/>
        <v>7</v>
      </c>
      <c r="DD36" s="17">
        <f t="shared" si="36"/>
        <v>5</v>
      </c>
      <c r="DE36" s="17" t="str">
        <f t="shared" si="37"/>
        <v/>
      </c>
      <c r="DF36" s="17" t="str">
        <f t="shared" si="38"/>
        <v/>
      </c>
      <c r="DG36" s="179" t="str">
        <f t="shared" si="39"/>
        <v/>
      </c>
      <c r="DH36" s="192">
        <f t="shared" si="4"/>
        <v>0</v>
      </c>
      <c r="DI36" s="178">
        <f t="shared" si="40"/>
        <v>6.8</v>
      </c>
      <c r="DJ36" s="17">
        <f t="shared" si="41"/>
        <v>6.7</v>
      </c>
      <c r="DK36" s="17">
        <f t="shared" si="42"/>
        <v>6</v>
      </c>
      <c r="DL36" s="17">
        <f t="shared" si="43"/>
        <v>6</v>
      </c>
      <c r="DM36" s="17">
        <f t="shared" si="44"/>
        <v>7.5</v>
      </c>
      <c r="DN36" s="17" t="str">
        <f t="shared" si="45"/>
        <v/>
      </c>
      <c r="DO36" s="17" t="str">
        <f t="shared" si="46"/>
        <v/>
      </c>
      <c r="DP36" s="17" t="str">
        <f t="shared" si="47"/>
        <v/>
      </c>
      <c r="DQ36" s="17" t="str">
        <f t="shared" si="48"/>
        <v/>
      </c>
      <c r="DR36" s="17" t="str">
        <f t="shared" si="49"/>
        <v/>
      </c>
      <c r="DS36" s="17">
        <f t="shared" si="50"/>
        <v>5.4</v>
      </c>
      <c r="DT36" s="17">
        <f t="shared" si="51"/>
        <v>5.9</v>
      </c>
      <c r="DU36" s="17">
        <f t="shared" si="52"/>
        <v>5.8</v>
      </c>
      <c r="DV36" s="17" t="str">
        <f t="shared" si="53"/>
        <v/>
      </c>
      <c r="DW36" s="17" t="str">
        <f t="shared" si="54"/>
        <v/>
      </c>
      <c r="DX36" s="17" t="str">
        <f t="shared" si="55"/>
        <v/>
      </c>
      <c r="DY36" s="204">
        <f t="shared" si="5"/>
        <v>6.1</v>
      </c>
      <c r="DZ36" s="86" t="str">
        <f t="shared" si="56"/>
        <v/>
      </c>
      <c r="EA36" s="17" t="str">
        <f t="shared" si="57"/>
        <v/>
      </c>
      <c r="EB36" s="17" t="str">
        <f t="shared" si="58"/>
        <v/>
      </c>
      <c r="EC36" s="17" t="str">
        <f t="shared" si="59"/>
        <v/>
      </c>
      <c r="ED36" s="17" t="str">
        <f t="shared" si="60"/>
        <v/>
      </c>
      <c r="EE36" s="17" t="str">
        <f t="shared" si="61"/>
        <v/>
      </c>
      <c r="EF36" s="17" t="str">
        <f t="shared" si="62"/>
        <v/>
      </c>
      <c r="EG36" s="17" t="str">
        <f t="shared" si="63"/>
        <v/>
      </c>
      <c r="EH36" s="17" t="str">
        <f t="shared" si="64"/>
        <v/>
      </c>
      <c r="EI36" s="17" t="str">
        <f t="shared" si="65"/>
        <v/>
      </c>
      <c r="EJ36" s="17" t="str">
        <f t="shared" si="66"/>
        <v/>
      </c>
      <c r="EK36" s="17" t="str">
        <f t="shared" si="67"/>
        <v/>
      </c>
      <c r="EL36" s="17" t="str">
        <f t="shared" si="68"/>
        <v/>
      </c>
      <c r="EM36" s="17" t="str">
        <f t="shared" si="69"/>
        <v/>
      </c>
      <c r="EN36" s="17" t="str">
        <f t="shared" si="70"/>
        <v/>
      </c>
      <c r="EO36" s="227" t="str">
        <f t="shared" si="71"/>
        <v/>
      </c>
      <c r="EP36" s="178">
        <f t="shared" si="72"/>
        <v>6.8</v>
      </c>
      <c r="EQ36" s="17">
        <f t="shared" si="73"/>
        <v>6.7</v>
      </c>
      <c r="ER36" s="17">
        <f t="shared" si="74"/>
        <v>6</v>
      </c>
      <c r="ES36" s="17">
        <f t="shared" si="75"/>
        <v>6</v>
      </c>
      <c r="ET36" s="17">
        <f t="shared" si="76"/>
        <v>7.5</v>
      </c>
      <c r="EU36" s="17" t="str">
        <f t="shared" si="77"/>
        <v/>
      </c>
      <c r="EV36" s="17" t="str">
        <f t="shared" si="78"/>
        <v/>
      </c>
      <c r="EW36" s="17" t="str">
        <f t="shared" si="79"/>
        <v/>
      </c>
      <c r="EX36" s="17" t="str">
        <f t="shared" si="80"/>
        <v/>
      </c>
      <c r="EY36" s="17" t="str">
        <f t="shared" si="81"/>
        <v/>
      </c>
      <c r="EZ36" s="17">
        <f t="shared" si="82"/>
        <v>5.4</v>
      </c>
      <c r="FA36" s="17">
        <f t="shared" si="83"/>
        <v>5.9</v>
      </c>
      <c r="FB36" s="17">
        <f t="shared" si="84"/>
        <v>5.8</v>
      </c>
      <c r="FC36" s="17" t="str">
        <f t="shared" si="85"/>
        <v/>
      </c>
      <c r="FD36" s="17" t="str">
        <f t="shared" si="86"/>
        <v/>
      </c>
      <c r="FE36" s="17" t="str">
        <f t="shared" si="87"/>
        <v/>
      </c>
      <c r="FF36" s="204" t="str">
        <f t="shared" si="6"/>
        <v/>
      </c>
    </row>
    <row r="37" spans="1:162" ht="15.75">
      <c r="A37" s="63">
        <f>IF(B37="","",IF(SUBTOTAL(3,$B$12:B37)=SUBTOTAL(3,$B$12:B36),"",SUBTOTAL(3,$B$12:B37)))</f>
        <v>26</v>
      </c>
      <c r="B37" s="283" t="s">
        <v>272</v>
      </c>
      <c r="C37" s="66" t="str">
        <f>IF($B37="","",IF(ISNA(VLOOKUP($B37,'DS LOP HKI'!$B$2:$D$1060,2,FALSE))=TRUE,"",VLOOKUP($B37,'DS LOP HKI'!$B$2:$D$1060,2,FALSE)))</f>
        <v>Phạm Văn</v>
      </c>
      <c r="D37" s="67" t="str">
        <f>IF($B37="","",IF(ISNA(VLOOKUP($B37,'DS LOP HKI'!$B$2:$D$1060,3,FALSE))=TRUE,"",VLOOKUP($B37,'DS LOP HKI'!$B$2:$D$1060,3,FALSE)))</f>
        <v>Thương</v>
      </c>
      <c r="E37" s="283" t="s">
        <v>38</v>
      </c>
      <c r="F37" s="47"/>
      <c r="G37" s="76"/>
      <c r="H37" s="69">
        <f>IF(OR($H$6="",$H$7=""),"",IF($B37="","",IF(ISNA(VLOOKUP($B37,'LT01'!$B$12:$N$51,11,FALSE)),"",IF(VLOOKUP($B37,'LT01'!$B$12:$N$51,11,FALSE)="","",VLOOKUP($B37,'LT01'!$B$12:$N$51,11,FALSE)))))</f>
        <v>5</v>
      </c>
      <c r="I37" s="176">
        <f>IF(OR($H$6="",$H$7=""),"",IF($B37="","",IF(ISNA(VLOOKUP($B37,'LT01'!$B$12:$N$51,12,FALSE)),"",IF(VLOOKUP($B37,'LT01'!$B$12:$N$51,12,FALSE)="","",VLOOKUP($B37,'LT01'!$B$12:$N$51,12,FALSE)))))</f>
        <v>6</v>
      </c>
      <c r="J37" s="176">
        <f>IF(OR($H$6="",$H$7=""),"",IF($B37="","",IF(ISNA(VLOOKUP($B37,'LT01'!$B$12:$N$51,13,FALSE)),"",IF(VLOOKUP($B37,'LT01'!$B$12:$N$51,13,FALSE)="","",VLOOKUP($B37,'LT01'!$B$12:$N$51,13,FALSE)))))</f>
        <v>5.6</v>
      </c>
      <c r="K37" s="70"/>
      <c r="L37" s="71" t="str">
        <f t="shared" si="7"/>
        <v/>
      </c>
      <c r="M37" s="69">
        <f>IF(OR($M$6="",$M$7=""),"",IF($B37="","",IF(ISNA(VLOOKUP($B37,'LT02'!$B$12:$N$51,11,FALSE)),"",IF(VLOOKUP($B37,'LT02'!$B$12:$N$51,11,FALSE)="","",VLOOKUP($B37,'LT02'!$B$12:$N$51,11,FALSE)))))</f>
        <v>4.3</v>
      </c>
      <c r="N37" s="176">
        <f>IF(OR($H$6="",$H$7=""),"",IF($B37="","",IF(ISNA(VLOOKUP($B37,'LT02'!$B$12:$N$51,12,FALSE)),"",IF(VLOOKUP($B37,'LT02'!$B$12:$N$51,12,FALSE)="","",VLOOKUP($B37,'LT02'!$B$12:$N$51,12,FALSE)))))</f>
        <v>7.5</v>
      </c>
      <c r="O37" s="176">
        <f>IF(OR($M$6="",$M$7=""),"",IF($B37="","",IF(ISNA(VLOOKUP($B37,'LT02'!$B$12:$N$51,13,FALSE)),"",IF(VLOOKUP($B37,'LT02'!$B$12:$N$51,13,FALSE)="","",VLOOKUP($B37,'LT02'!$B$12:$N$51,13,FALSE)))))</f>
        <v>6.2</v>
      </c>
      <c r="P37" s="70"/>
      <c r="Q37" s="71" t="str">
        <f t="shared" si="8"/>
        <v/>
      </c>
      <c r="R37" s="69">
        <f>IF(OR($R$6="",$R$7=""),"",IF($B37="","",IF(ISNA(VLOOKUP($B37,'LT03'!$B$12:$N$51,11,FALSE)),"",IF(VLOOKUP($B37,'LT03'!$B$12:$N$51,11,FALSE)="","",VLOOKUP($B37,'LT03'!$B$12:$N$51,11,FALSE)))))</f>
        <v>7.1</v>
      </c>
      <c r="S37" s="176">
        <f>IF(OR($H$6="",$H$7=""),"",IF($B37="","",IF(ISNA(VLOOKUP($B37,'LT03'!$B$12:$N$51,12,FALSE)),"",IF(VLOOKUP($B37,'LT03'!$B$12:$N$51,12,FALSE)="","",VLOOKUP($B37,'LT03'!$B$12:$N$51,12,FALSE)))))</f>
        <v>5.8</v>
      </c>
      <c r="T37" s="176">
        <f>IF(OR($R$6="",$R$7=""),"",IF($B37="","",IF(ISNA(VLOOKUP($B37,'LT03'!$B$12:$N$51,13,FALSE)),"",IF(VLOOKUP($B37,'LT03'!$B$12:$N$51,13,FALSE)="","",VLOOKUP($B37,'LT03'!$B$12:$N$51,13,FALSE)))))</f>
        <v>6.3</v>
      </c>
      <c r="U37" s="70"/>
      <c r="V37" s="71" t="str">
        <f t="shared" si="9"/>
        <v/>
      </c>
      <c r="W37" s="69">
        <f>IF(OR($W$6="",$W$7=""),"",IF($B37="","",IF(ISNA(VLOOKUP($B37,'LT04'!$B$12:$N$51,11,FALSE)),"",IF(VLOOKUP($B37,'LT04'!$B$12:$N$51,11,FALSE)="","",VLOOKUP($B37,'LT04'!$B$12:$N$51,11,FALSE)))))</f>
        <v>6</v>
      </c>
      <c r="X37" s="176">
        <f>IF(OR($H$6="",$H$7=""),"",IF($B37="","",IF(ISNA(VLOOKUP($B37,'LT04'!$B$12:$N$51,12,FALSE)),"",IF(VLOOKUP($B37,'LT04'!$B$12:$N$51,12,FALSE)="","",VLOOKUP($B37,'LT04'!$B$12:$N$51,12,FALSE)))))</f>
        <v>7</v>
      </c>
      <c r="Y37" s="176">
        <f>IF(OR($W$6="",$W$7=""),"",IF($B37="","",IF(ISNA(VLOOKUP($B37,'LT04'!$B$12:$N$51,13,FALSE)),"",IF(VLOOKUP($B37,'LT04'!$B$12:$N$51,13,FALSE)="","",VLOOKUP($B37,'LT04'!$B$12:$N$51,13,FALSE)))))</f>
        <v>6.6</v>
      </c>
      <c r="Z37" s="70"/>
      <c r="AA37" s="71" t="str">
        <f t="shared" si="10"/>
        <v/>
      </c>
      <c r="AB37" s="69">
        <f>IF(OR($AB$6="",$AB$7=""),"",IF($B37="","",IF(ISNA(VLOOKUP($B37,'LT05'!$B$12:$N$51,11,FALSE)),"",IF(VLOOKUP($B37,'LT05'!$B$12:$N$51,11,FALSE)="","",VLOOKUP($B37,'LT05'!$B$12:$N$51,11,FALSE)))))</f>
        <v>5.7</v>
      </c>
      <c r="AC37" s="176">
        <f>IF(OR($H$6="",$H$7=""),"",IF($B37="","",IF(ISNA(VLOOKUP($B37,'LT05'!$B$12:$N$51,12,FALSE)),"",IF(VLOOKUP($B37,'LT05'!$B$12:$N$51,12,FALSE)="","",VLOOKUP($B37,'LT05'!$B$12:$N$51,12,FALSE)))))</f>
        <v>8</v>
      </c>
      <c r="AD37" s="176">
        <f>IF(OR($AB$6="",$AB$7=""),"",IF($B37="","",IF(ISNA(VLOOKUP($B37,'LT05'!$B$12:$N$51,13,FALSE)),"",IF(VLOOKUP($B37,'LT05'!$B$12:$N$51,13,FALSE)="","",VLOOKUP($B37,'LT05'!$B$12:$N$51,13,FALSE)))))</f>
        <v>7.1</v>
      </c>
      <c r="AE37" s="70"/>
      <c r="AF37" s="71" t="str">
        <f t="shared" si="11"/>
        <v/>
      </c>
      <c r="AG37" s="69" t="str">
        <f>IF(OR($AG$6="",$AG$7=""),"",IF($B37="","",IF(ISNA(VLOOKUP($B37,'LT06'!$B$12:$N$51,11,FALSE)),"",IF(VLOOKUP($B37,'LT06'!$B$12:$N$51,11,FALSE)="","",VLOOKUP($B37,'LT06'!$B$12:$N$51,11,FALSE)))))</f>
        <v/>
      </c>
      <c r="AH37" s="176" t="str">
        <f>IF(OR($H$6="",$H$7=""),"",IF($B37="","",IF(ISNA(VLOOKUP($B37,'LT06'!$B$12:$N$51,12,FALSE)),"",IF(VLOOKUP($B37,'LT06'!$B$12:$N$51,12,FALSE)="","",VLOOKUP($B37,'LT06'!$B$12:$N$51,12,FALSE)))))</f>
        <v/>
      </c>
      <c r="AI37" s="176" t="str">
        <f>IF(OR($AG$6="",$AG$7=""),"",IF($B37="","",IF(ISNA(VLOOKUP($B37,'LT06'!$B$12:$N$51,13,FALSE)),"",IF(VLOOKUP($B37,'LT06'!$B$12:$N$51,13,FALSE)="","",VLOOKUP($B37,'LT06'!$B$12:$N$51,13,FALSE)))))</f>
        <v/>
      </c>
      <c r="AJ37" s="70"/>
      <c r="AK37" s="71" t="str">
        <f t="shared" si="12"/>
        <v/>
      </c>
      <c r="AL37" s="69" t="str">
        <f>IF(OR($AL$6="",$AL$7=""),"",IF($B37="","",IF(ISNA(VLOOKUP($B37,'LT07'!$B$12:$N$51,11,FALSE)),"",IF(VLOOKUP($B37,'LT07'!$B$12:$N$51,11,FALSE)="","",VLOOKUP($B37,'LT07'!$B$12:$N$51,11,FALSE)))))</f>
        <v/>
      </c>
      <c r="AM37" s="176" t="str">
        <f>IF(OR($H$6="",$H$7=""),"",IF($B37="","",IF(ISNA(VLOOKUP($B37,'LT07'!$B$12:$N$51,12,FALSE)),"",IF(VLOOKUP($B37,'LT07'!$B$12:$N$51,12,FALSE)="","",VLOOKUP($B37,'LT07'!$B$12:$N$51,12,FALSE)))))</f>
        <v/>
      </c>
      <c r="AN37" s="176" t="str">
        <f>IF(OR($AL$6="",$AL$7=""),"",IF($B37="","",IF(ISNA(VLOOKUP($B37,'LT07'!$B$12:$N$51,13,FALSE)),"",IF(VLOOKUP($B37,'LT07'!$B$12:$N$51,13,FALSE)="","",VLOOKUP($B37,'LT07'!$B$12:$N$51,13,FALSE)))))</f>
        <v/>
      </c>
      <c r="AO37" s="70"/>
      <c r="AP37" s="71" t="str">
        <f t="shared" si="13"/>
        <v/>
      </c>
      <c r="AQ37" s="69" t="str">
        <f>IF(OR($AQ$6="",$AQ$7=""),"",IF($B37="","",IF(ISNA(VLOOKUP($B37,'LT08'!$B$12:$N$51,11,FALSE)),"",IF(VLOOKUP($B37,'LT08'!$B$12:$N$51,11,FALSE)="","",VLOOKUP($B37,'LT08'!$B$12:$N$51,11,FALSE)))))</f>
        <v/>
      </c>
      <c r="AR37" s="176" t="str">
        <f>IF(OR($H$6="",$H$7=""),"",IF($B37="","",IF(ISNA(VLOOKUP($B37,'LT08'!$B$12:$N$51,12,FALSE)),"",IF(VLOOKUP($B37,'LT08'!$B$12:$N$51,12,FALSE)="","",VLOOKUP($B37,'LT08'!$B$12:$N$51,12,FALSE)))))</f>
        <v/>
      </c>
      <c r="AS37" s="176" t="str">
        <f>IF(OR($AQ$6="",$AQ$7=""),"",IF($B37="","",IF(ISNA(VLOOKUP($B37,'LT08'!$B$12:$N$51,13,FALSE)),"",IF(VLOOKUP($B37,'LT08'!$B$12:$N$51,13,FALSE)="","",VLOOKUP($B37,'LT08'!$B$12:$N$51,13,FALSE)))))</f>
        <v/>
      </c>
      <c r="AT37" s="70"/>
      <c r="AU37" s="71" t="str">
        <f t="shared" si="14"/>
        <v/>
      </c>
      <c r="AV37" s="69" t="str">
        <f>IF(OR($AV$6="",$AV$7=""),"",IF($B37="","",IF(ISNA(VLOOKUP($B37,'LT09'!$B$12:$N$51,11,FALSE)),"",IF(VLOOKUP($B37,'LT09'!$B$12:$N$51,11,FALSE)="","",VLOOKUP($B37,'LT09'!$B$12:$N$51,11,FALSE)))))</f>
        <v/>
      </c>
      <c r="AW37" s="176" t="str">
        <f>IF(OR($H$6="",$H$7=""),"",IF($B37="","",IF(ISNA(VLOOKUP($B37,'LT09'!$B$12:$N$51,12,FALSE)),"",IF(VLOOKUP($B37,'LT09'!$B$12:$N$51,12,FALSE)="","",VLOOKUP($B37,'LT09'!$B$12:$N$51,12,FALSE)))))</f>
        <v/>
      </c>
      <c r="AX37" s="176" t="str">
        <f>IF(OR($AV$6="",$AV$7=""),"",IF($B37="","",IF(ISNA(VLOOKUP($B37,'LT09'!$B$12:$N$51,13,FALSE)),"",IF(VLOOKUP($B37,'LT09'!$B$12:$N$51,13,FALSE)="","",VLOOKUP($B37,'LT09'!$B$12:$N$51,13,FALSE)))))</f>
        <v/>
      </c>
      <c r="AY37" s="70"/>
      <c r="AZ37" s="71" t="str">
        <f t="shared" si="15"/>
        <v/>
      </c>
      <c r="BA37" s="68"/>
      <c r="BB37" s="205"/>
      <c r="BC37" s="176" t="str">
        <f>IF(OR($BF$6="",$BF$7=""),"",IF($B37="","",IF(ISNA(VLOOKUP($B37,'DO AN'!$B$12:$N$51,11,FALSE)),"",IF(VLOOKUP($B37,'DO AN'!$B$12:$N$51,11,FALSE)="","",VLOOKUP($B37,'DO AN'!$B$12:$N$51,11,FALSE)))))</f>
        <v/>
      </c>
      <c r="BD37" s="70"/>
      <c r="BE37" s="75"/>
      <c r="BF37" s="69">
        <f>IF(OR($BF$6="",$BF$7=""),"",IF($B37="","",IF(ISNA(VLOOKUP($B37,'TH01'!$B$12:$N$51,11,FALSE)),"",IF(VLOOKUP($B37,'TH01'!$B$12:$N$51,11,FALSE)="","",VLOOKUP($B37,'TH01'!$B$12:$N$51,11,FALSE)))))</f>
        <v>5</v>
      </c>
      <c r="BG37" s="176">
        <f>IF(OR($H$6="",$H$7=""),"",IF($B37="","",IF(ISNA(VLOOKUP($B37,'TH01'!$B$12:$N$51,12,FALSE)),"",IF(VLOOKUP($B37,'TH01'!$B$12:$N$51,12,FALSE)="","",VLOOKUP($B37,'TH01'!$B$12:$N$51,12,FALSE)))))</f>
        <v>7</v>
      </c>
      <c r="BH37" s="176">
        <f>IF(OR($BF$6="",$BF$7=""),"",IF($B37="","",IF(ISNA(VLOOKUP($B37,'TH01'!$B$12:$N$51,13,FALSE)),"",IF(VLOOKUP($B37,'TH01'!$B$12:$N$51,13,FALSE)="","",VLOOKUP($B37,'TH01'!$B$12:$N$51,13,FALSE)))))</f>
        <v>6.2</v>
      </c>
      <c r="BI37" s="70"/>
      <c r="BJ37" s="71" t="str">
        <f t="shared" si="16"/>
        <v/>
      </c>
      <c r="BK37" s="69">
        <f>IF(OR($BK$6="",$BK$7=""),"",IF($B37="","",IF(ISNA(VLOOKUP($B37,'TH02'!$B$12:$N$51,11,FALSE)),"",IF(VLOOKUP($B37,'TH02'!$B$12:$N$51,11,FALSE)="","",VLOOKUP($B37,'TH02'!$B$12:$N$51,11,FALSE)))))</f>
        <v>7.2</v>
      </c>
      <c r="BL37" s="176">
        <f>IF(OR($H$6="",$H$7=""),"",IF($B37="","",IF(ISNA(VLOOKUP($B37,'TH02'!$B$12:$N$51,12,FALSE)),"",IF(VLOOKUP($B37,'TH02'!$B$12:$N$51,12,FALSE)="","",VLOOKUP($B37,'TH02'!$B$12:$N$51,12,FALSE)))))</f>
        <v>7</v>
      </c>
      <c r="BM37" s="176">
        <f>IF(OR($BK$6="",$BK$7=""),"",IF($B37="","",IF(ISNA(VLOOKUP($B37,'TH02'!$B$12:$N$51,13,FALSE)),"",IF(VLOOKUP($B37,'TH02'!$B$12:$N$51,13,FALSE)="","",VLOOKUP($B37,'TH02'!$B$12:$N$51,13,FALSE)))))</f>
        <v>7.1</v>
      </c>
      <c r="BN37" s="70"/>
      <c r="BO37" s="71" t="str">
        <f t="shared" si="17"/>
        <v/>
      </c>
      <c r="BP37" s="69">
        <f>IF(OR($BP$6="",$BP$7=""),"",IF($B37="","",IF(ISNA(VLOOKUP($B37,'TH03'!$B$12:$N$51,11,FALSE)),"",IF(VLOOKUP($B37,'TH03'!$B$12:$N$51,11,FALSE)="","",VLOOKUP($B37,'TH03'!$B$12:$N$51,11,FALSE)))))</f>
        <v>7</v>
      </c>
      <c r="BQ37" s="176">
        <f>IF(OR($H$6="",$H$7=""),"",IF($B37="","",IF(ISNA(VLOOKUP($B37,'TH03'!$B$12:$N$51,12,FALSE)),"",IF(VLOOKUP($B37,'TH03'!$B$12:$N$51,12,FALSE)="","",VLOOKUP($B37,'TH03'!$B$12:$N$51,12,FALSE)))))</f>
        <v>8</v>
      </c>
      <c r="BR37" s="176">
        <f>IF(OR($BP$6="",$BP$7=""),"",IF($B37="","",IF(ISNA(VLOOKUP($B37,'TH03'!$B$12:$N$51,13,FALSE)),"",IF(VLOOKUP($B37,'TH03'!$B$12:$N$51,13,FALSE)="","",VLOOKUP($B37,'TH03'!$B$12:$N$51,13,FALSE)))))</f>
        <v>7.6</v>
      </c>
      <c r="BS37" s="48"/>
      <c r="BT37" s="71" t="str">
        <f t="shared" si="18"/>
        <v/>
      </c>
      <c r="BU37" s="69" t="str">
        <f>IF(OR($BU$6="",$BU$7=""),"",IF($B37="","",IF(ISNA(VLOOKUP($B37,'TH04'!$B$12:$N$51,11,FALSE)),"",IF(VLOOKUP($B37,'TH04'!$B$12:$N$51,11,FALSE)="","",VLOOKUP($B37,'TH04'!$B$12:$N$51,11,FALSE)))))</f>
        <v/>
      </c>
      <c r="BV37" s="176" t="str">
        <f>IF(OR($H$6="",$H$7=""),"",IF($B37="","",IF(ISNA(VLOOKUP($B37,'TH04'!$B$12:$N$51,12,FALSE)),"",IF(VLOOKUP($B37,'TH04'!$B$12:$N$51,12,FALSE)="","",VLOOKUP($B37,'TH04'!$B$12:$N$51,12,FALSE)))))</f>
        <v/>
      </c>
      <c r="BW37" s="176" t="str">
        <f>IF(OR($BU$6="",$BU$7=""),"",IF($B37="","",IF(ISNA(VLOOKUP($B37,'TH04'!$B$12:$N$51,13,FALSE)),"",IF(VLOOKUP($B37,'TH04'!$B$12:$N$51,13,FALSE)="","",VLOOKUP($B37,'TH04'!$B$12:$N$51,13,FALSE)))))</f>
        <v/>
      </c>
      <c r="BX37" s="70"/>
      <c r="BY37" s="71" t="str">
        <f t="shared" si="19"/>
        <v/>
      </c>
      <c r="BZ37" s="69" t="str">
        <f>IF(OR($BZ$6="",$BZ$7=""),"",IF($B37="","",IF(ISNA(VLOOKUP($B37,'TH05'!$B$12:$N$51,11,FALSE)),"",IF(VLOOKUP($B37,'TH05'!$B$12:$N$51,11,FALSE)="","",VLOOKUP($B37,'TH05'!$B$12:$N$51,11,FALSE)))))</f>
        <v/>
      </c>
      <c r="CA37" s="176" t="str">
        <f>IF(OR($H$6="",$H$7=""),"",IF($B37="","",IF(ISNA(VLOOKUP($B37,'TH05'!$B$12:$N$51,12,FALSE)),"",IF(VLOOKUP($B37,'TH05'!$B$12:$N$51,12,FALSE)="","",VLOOKUP($B37,'TH05'!$B$12:$N$51,12,FALSE)))))</f>
        <v/>
      </c>
      <c r="CB37" s="176" t="str">
        <f>IF(OR($BZ$6="",$BZ$7=""),"",IF($B37="","",IF(ISNA(VLOOKUP($B37,'TH05'!$B$12:$N$51,13,FALSE)),"",IF(VLOOKUP($B37,'TH05'!$B$12:$N$51,13,FALSE)="","",VLOOKUP($B37,'TH05'!$B$12:$N$51,13,FALSE)))))</f>
        <v/>
      </c>
      <c r="CC37" s="70"/>
      <c r="CD37" s="71" t="str">
        <f t="shared" si="20"/>
        <v/>
      </c>
      <c r="CE37" s="69" t="str">
        <f>IF(OR($CE$6="",$CE$7=""),"",IF($B37="","",IF(ISNA(VLOOKUP($B37,'TH06'!$B$12:$N$51,11,FALSE)),"",IF(VLOOKUP($B37,'TH06'!$B$12:$N$51,11,FALSE)="","",VLOOKUP($B37,'TH06'!$B$12:$N$51,11,FALSE)))))</f>
        <v/>
      </c>
      <c r="CF37" s="176" t="str">
        <f>IF(OR($H$6="",$H$7=""),"",IF($B37="","",IF(ISNA(VLOOKUP($B37,'TH06'!$B$12:$N$51,12,FALSE)),"",IF(VLOOKUP($B37,'TH06'!$B$12:$N$51,12,FALSE)="","",VLOOKUP($B37,'TH06'!$B$12:$N$51,12,FALSE)))))</f>
        <v/>
      </c>
      <c r="CG37" s="176" t="str">
        <f>IF(OR($CE$6="",$CE$7=""),"",IF($B37="","",IF(ISNA(VLOOKUP($B37,'TH06'!$B$12:$N$51,13,FALSE)),"",IF(VLOOKUP($B37,'TH06'!$B$12:$N$51,13,FALSE)="","",VLOOKUP($B37,'TH06'!$B$12:$N$51,13,FALSE)))))</f>
        <v/>
      </c>
      <c r="CH37" s="70"/>
      <c r="CI37" s="71" t="str">
        <f t="shared" si="21"/>
        <v/>
      </c>
      <c r="CJ37" s="200">
        <f t="shared" si="22"/>
        <v>6.6</v>
      </c>
      <c r="CK37" s="201" t="str">
        <f t="shared" si="23"/>
        <v/>
      </c>
      <c r="CL37" s="82"/>
      <c r="CM37" s="79" t="str">
        <f t="shared" si="0"/>
        <v>TBKhá</v>
      </c>
      <c r="CN37" s="79" t="str">
        <f t="shared" si="1"/>
        <v/>
      </c>
      <c r="CO37" s="79" t="str">
        <f t="shared" si="2"/>
        <v/>
      </c>
      <c r="CP37" s="49"/>
      <c r="CQ37" s="177">
        <f t="shared" si="3"/>
        <v>0</v>
      </c>
      <c r="CR37" s="178">
        <f t="shared" si="24"/>
        <v>6</v>
      </c>
      <c r="CS37" s="17">
        <f t="shared" si="25"/>
        <v>7.5</v>
      </c>
      <c r="CT37" s="17">
        <f t="shared" si="26"/>
        <v>5.8</v>
      </c>
      <c r="CU37" s="17">
        <f t="shared" si="27"/>
        <v>7</v>
      </c>
      <c r="CV37" s="17">
        <f t="shared" si="28"/>
        <v>8</v>
      </c>
      <c r="CW37" s="17" t="str">
        <f t="shared" si="29"/>
        <v/>
      </c>
      <c r="CX37" s="17" t="str">
        <f t="shared" si="30"/>
        <v/>
      </c>
      <c r="CY37" s="17" t="str">
        <f t="shared" si="31"/>
        <v/>
      </c>
      <c r="CZ37" s="17" t="str">
        <f t="shared" si="32"/>
        <v/>
      </c>
      <c r="DA37" s="17" t="str">
        <f t="shared" si="33"/>
        <v/>
      </c>
      <c r="DB37" s="17">
        <f t="shared" si="34"/>
        <v>7</v>
      </c>
      <c r="DC37" s="17">
        <f t="shared" si="35"/>
        <v>7</v>
      </c>
      <c r="DD37" s="17">
        <f t="shared" si="36"/>
        <v>8</v>
      </c>
      <c r="DE37" s="17" t="str">
        <f t="shared" si="37"/>
        <v/>
      </c>
      <c r="DF37" s="17" t="str">
        <f t="shared" si="38"/>
        <v/>
      </c>
      <c r="DG37" s="179" t="str">
        <f t="shared" si="39"/>
        <v/>
      </c>
      <c r="DH37" s="192">
        <f t="shared" si="4"/>
        <v>0</v>
      </c>
      <c r="DI37" s="178">
        <f t="shared" si="40"/>
        <v>5.6</v>
      </c>
      <c r="DJ37" s="17">
        <f t="shared" si="41"/>
        <v>6.2</v>
      </c>
      <c r="DK37" s="17">
        <f t="shared" si="42"/>
        <v>6.3</v>
      </c>
      <c r="DL37" s="17">
        <f t="shared" si="43"/>
        <v>6.6</v>
      </c>
      <c r="DM37" s="17">
        <f t="shared" si="44"/>
        <v>7.1</v>
      </c>
      <c r="DN37" s="17" t="str">
        <f t="shared" si="45"/>
        <v/>
      </c>
      <c r="DO37" s="17" t="str">
        <f t="shared" si="46"/>
        <v/>
      </c>
      <c r="DP37" s="17" t="str">
        <f t="shared" si="47"/>
        <v/>
      </c>
      <c r="DQ37" s="17" t="str">
        <f t="shared" si="48"/>
        <v/>
      </c>
      <c r="DR37" s="17" t="str">
        <f t="shared" si="49"/>
        <v/>
      </c>
      <c r="DS37" s="17">
        <f t="shared" si="50"/>
        <v>6.2</v>
      </c>
      <c r="DT37" s="17">
        <f t="shared" si="51"/>
        <v>7.1</v>
      </c>
      <c r="DU37" s="17">
        <f t="shared" si="52"/>
        <v>7.6</v>
      </c>
      <c r="DV37" s="17" t="str">
        <f t="shared" si="53"/>
        <v/>
      </c>
      <c r="DW37" s="17" t="str">
        <f t="shared" si="54"/>
        <v/>
      </c>
      <c r="DX37" s="17" t="str">
        <f t="shared" si="55"/>
        <v/>
      </c>
      <c r="DY37" s="204">
        <f t="shared" si="5"/>
        <v>6.6</v>
      </c>
      <c r="DZ37" s="86" t="str">
        <f t="shared" si="56"/>
        <v/>
      </c>
      <c r="EA37" s="17" t="str">
        <f t="shared" si="57"/>
        <v/>
      </c>
      <c r="EB37" s="17" t="str">
        <f t="shared" si="58"/>
        <v/>
      </c>
      <c r="EC37" s="17" t="str">
        <f t="shared" si="59"/>
        <v/>
      </c>
      <c r="ED37" s="17" t="str">
        <f t="shared" si="60"/>
        <v/>
      </c>
      <c r="EE37" s="17" t="str">
        <f t="shared" si="61"/>
        <v/>
      </c>
      <c r="EF37" s="17" t="str">
        <f t="shared" si="62"/>
        <v/>
      </c>
      <c r="EG37" s="17" t="str">
        <f t="shared" si="63"/>
        <v/>
      </c>
      <c r="EH37" s="17" t="str">
        <f t="shared" si="64"/>
        <v/>
      </c>
      <c r="EI37" s="17" t="str">
        <f t="shared" si="65"/>
        <v/>
      </c>
      <c r="EJ37" s="17" t="str">
        <f t="shared" si="66"/>
        <v/>
      </c>
      <c r="EK37" s="17" t="str">
        <f t="shared" si="67"/>
        <v/>
      </c>
      <c r="EL37" s="17" t="str">
        <f t="shared" si="68"/>
        <v/>
      </c>
      <c r="EM37" s="17" t="str">
        <f t="shared" si="69"/>
        <v/>
      </c>
      <c r="EN37" s="17" t="str">
        <f t="shared" si="70"/>
        <v/>
      </c>
      <c r="EO37" s="227" t="str">
        <f t="shared" si="71"/>
        <v/>
      </c>
      <c r="EP37" s="178">
        <f t="shared" si="72"/>
        <v>5.6</v>
      </c>
      <c r="EQ37" s="17">
        <f t="shared" si="73"/>
        <v>6.2</v>
      </c>
      <c r="ER37" s="17">
        <f t="shared" si="74"/>
        <v>6.3</v>
      </c>
      <c r="ES37" s="17">
        <f t="shared" si="75"/>
        <v>6.6</v>
      </c>
      <c r="ET37" s="17">
        <f t="shared" si="76"/>
        <v>7.1</v>
      </c>
      <c r="EU37" s="17" t="str">
        <f t="shared" si="77"/>
        <v/>
      </c>
      <c r="EV37" s="17" t="str">
        <f t="shared" si="78"/>
        <v/>
      </c>
      <c r="EW37" s="17" t="str">
        <f t="shared" si="79"/>
        <v/>
      </c>
      <c r="EX37" s="17" t="str">
        <f t="shared" si="80"/>
        <v/>
      </c>
      <c r="EY37" s="17" t="str">
        <f t="shared" si="81"/>
        <v/>
      </c>
      <c r="EZ37" s="17">
        <f t="shared" si="82"/>
        <v>6.2</v>
      </c>
      <c r="FA37" s="17">
        <f t="shared" si="83"/>
        <v>7.1</v>
      </c>
      <c r="FB37" s="17">
        <f t="shared" si="84"/>
        <v>7.6</v>
      </c>
      <c r="FC37" s="17" t="str">
        <f t="shared" si="85"/>
        <v/>
      </c>
      <c r="FD37" s="17" t="str">
        <f t="shared" si="86"/>
        <v/>
      </c>
      <c r="FE37" s="17" t="str">
        <f t="shared" si="87"/>
        <v/>
      </c>
      <c r="FF37" s="204" t="str">
        <f t="shared" si="6"/>
        <v/>
      </c>
    </row>
    <row r="38" spans="1:162" ht="15.75">
      <c r="A38" s="63">
        <f>IF(B38="","",IF(SUBTOTAL(3,$B$12:B38)=SUBTOTAL(3,$B$12:B37),"",SUBTOTAL(3,$B$12:B38)))</f>
        <v>27</v>
      </c>
      <c r="B38" s="283" t="s">
        <v>276</v>
      </c>
      <c r="C38" s="66" t="str">
        <f>IF($B38="","",IF(ISNA(VLOOKUP($B38,'DS LOP HKI'!$B$2:$D$1060,2,FALSE))=TRUE,"",VLOOKUP($B38,'DS LOP HKI'!$B$2:$D$1060,2,FALSE)))</f>
        <v>Châu Quốc</v>
      </c>
      <c r="D38" s="67" t="str">
        <f>IF($B38="","",IF(ISNA(VLOOKUP($B38,'DS LOP HKI'!$B$2:$D$1060,3,FALSE))=TRUE,"",VLOOKUP($B38,'DS LOP HKI'!$B$2:$D$1060,3,FALSE)))</f>
        <v>Toản</v>
      </c>
      <c r="E38" s="283" t="s">
        <v>38</v>
      </c>
      <c r="F38" s="47"/>
      <c r="G38" s="76"/>
      <c r="H38" s="69">
        <f>IF(OR($H$6="",$H$7=""),"",IF($B38="","",IF(ISNA(VLOOKUP($B38,'LT01'!$B$12:$N$51,11,FALSE)),"",IF(VLOOKUP($B38,'LT01'!$B$12:$N$51,11,FALSE)="","",VLOOKUP($B38,'LT01'!$B$12:$N$51,11,FALSE)))))</f>
        <v>5.8</v>
      </c>
      <c r="I38" s="176">
        <f>IF(OR($H$6="",$H$7=""),"",IF($B38="","",IF(ISNA(VLOOKUP($B38,'LT01'!$B$12:$N$51,12,FALSE)),"",IF(VLOOKUP($B38,'LT01'!$B$12:$N$51,12,FALSE)="","",VLOOKUP($B38,'LT01'!$B$12:$N$51,12,FALSE)))))</f>
        <v>5</v>
      </c>
      <c r="J38" s="176">
        <f>IF(OR($H$6="",$H$7=""),"",IF($B38="","",IF(ISNA(VLOOKUP($B38,'LT01'!$B$12:$N$51,13,FALSE)),"",IF(VLOOKUP($B38,'LT01'!$B$12:$N$51,13,FALSE)="","",VLOOKUP($B38,'LT01'!$B$12:$N$51,13,FALSE)))))</f>
        <v>5.3</v>
      </c>
      <c r="K38" s="70"/>
      <c r="L38" s="71" t="str">
        <f t="shared" si="7"/>
        <v/>
      </c>
      <c r="M38" s="69">
        <f>IF(OR($M$6="",$M$7=""),"",IF($B38="","",IF(ISNA(VLOOKUP($B38,'LT02'!$B$12:$N$51,11,FALSE)),"",IF(VLOOKUP($B38,'LT02'!$B$12:$N$51,11,FALSE)="","",VLOOKUP($B38,'LT02'!$B$12:$N$51,11,FALSE)))))</f>
        <v>4.3</v>
      </c>
      <c r="N38" s="176">
        <f>IF(OR($H$6="",$H$7=""),"",IF($B38="","",IF(ISNA(VLOOKUP($B38,'LT02'!$B$12:$N$51,12,FALSE)),"",IF(VLOOKUP($B38,'LT02'!$B$12:$N$51,12,FALSE)="","",VLOOKUP($B38,'LT02'!$B$12:$N$51,12,FALSE)))))</f>
        <v>2.8</v>
      </c>
      <c r="O38" s="176">
        <f>IF(OR($M$6="",$M$7=""),"",IF($B38="","",IF(ISNA(VLOOKUP($B38,'LT02'!$B$12:$N$51,13,FALSE)),"",IF(VLOOKUP($B38,'LT02'!$B$12:$N$51,13,FALSE)="","",VLOOKUP($B38,'LT02'!$B$12:$N$51,13,FALSE)))))</f>
        <v>3.4</v>
      </c>
      <c r="P38" s="70"/>
      <c r="Q38" s="71" t="str">
        <f t="shared" si="8"/>
        <v/>
      </c>
      <c r="R38" s="69">
        <f>IF(OR($R$6="",$R$7=""),"",IF($B38="","",IF(ISNA(VLOOKUP($B38,'LT03'!$B$12:$N$51,11,FALSE)),"",IF(VLOOKUP($B38,'LT03'!$B$12:$N$51,11,FALSE)="","",VLOOKUP($B38,'LT03'!$B$12:$N$51,11,FALSE)))))</f>
        <v>6.4</v>
      </c>
      <c r="S38" s="176">
        <f>IF(OR($H$6="",$H$7=""),"",IF($B38="","",IF(ISNA(VLOOKUP($B38,'LT03'!$B$12:$N$51,12,FALSE)),"",IF(VLOOKUP($B38,'LT03'!$B$12:$N$51,12,FALSE)="","",VLOOKUP($B38,'LT03'!$B$12:$N$51,12,FALSE)))))</f>
        <v>6.1</v>
      </c>
      <c r="T38" s="176">
        <f>IF(OR($R$6="",$R$7=""),"",IF($B38="","",IF(ISNA(VLOOKUP($B38,'LT03'!$B$12:$N$51,13,FALSE)),"",IF(VLOOKUP($B38,'LT03'!$B$12:$N$51,13,FALSE)="","",VLOOKUP($B38,'LT03'!$B$12:$N$51,13,FALSE)))))</f>
        <v>6.2</v>
      </c>
      <c r="U38" s="70"/>
      <c r="V38" s="71" t="str">
        <f t="shared" si="9"/>
        <v/>
      </c>
      <c r="W38" s="69">
        <f>IF(OR($W$6="",$W$7=""),"",IF($B38="","",IF(ISNA(VLOOKUP($B38,'LT04'!$B$12:$N$51,11,FALSE)),"",IF(VLOOKUP($B38,'LT04'!$B$12:$N$51,11,FALSE)="","",VLOOKUP($B38,'LT04'!$B$12:$N$51,11,FALSE)))))</f>
        <v>5.2</v>
      </c>
      <c r="X38" s="176">
        <f>IF(OR($H$6="",$H$7=""),"",IF($B38="","",IF(ISNA(VLOOKUP($B38,'LT04'!$B$12:$N$51,12,FALSE)),"",IF(VLOOKUP($B38,'LT04'!$B$12:$N$51,12,FALSE)="","",VLOOKUP($B38,'LT04'!$B$12:$N$51,12,FALSE)))))</f>
        <v>3</v>
      </c>
      <c r="Y38" s="176">
        <f>IF(OR($W$6="",$W$7=""),"",IF($B38="","",IF(ISNA(VLOOKUP($B38,'LT04'!$B$12:$N$51,13,FALSE)),"",IF(VLOOKUP($B38,'LT04'!$B$12:$N$51,13,FALSE)="","",VLOOKUP($B38,'LT04'!$B$12:$N$51,13,FALSE)))))</f>
        <v>3.9</v>
      </c>
      <c r="Z38" s="70"/>
      <c r="AA38" s="71" t="str">
        <f t="shared" si="10"/>
        <v/>
      </c>
      <c r="AB38" s="69">
        <f>IF(OR($AB$6="",$AB$7=""),"",IF($B38="","",IF(ISNA(VLOOKUP($B38,'LT05'!$B$12:$N$51,11,FALSE)),"",IF(VLOOKUP($B38,'LT05'!$B$12:$N$51,11,FALSE)="","",VLOOKUP($B38,'LT05'!$B$12:$N$51,11,FALSE)))))</f>
        <v>6.3</v>
      </c>
      <c r="AC38" s="176">
        <f>IF(OR($H$6="",$H$7=""),"",IF($B38="","",IF(ISNA(VLOOKUP($B38,'LT05'!$B$12:$N$51,12,FALSE)),"",IF(VLOOKUP($B38,'LT05'!$B$12:$N$51,12,FALSE)="","",VLOOKUP($B38,'LT05'!$B$12:$N$51,12,FALSE)))))</f>
        <v>8</v>
      </c>
      <c r="AD38" s="176">
        <f>IF(OR($AB$6="",$AB$7=""),"",IF($B38="","",IF(ISNA(VLOOKUP($B38,'LT05'!$B$12:$N$51,13,FALSE)),"",IF(VLOOKUP($B38,'LT05'!$B$12:$N$51,13,FALSE)="","",VLOOKUP($B38,'LT05'!$B$12:$N$51,13,FALSE)))))</f>
        <v>7.3</v>
      </c>
      <c r="AE38" s="70"/>
      <c r="AF38" s="71" t="str">
        <f t="shared" si="11"/>
        <v/>
      </c>
      <c r="AG38" s="69" t="str">
        <f>IF(OR($AG$6="",$AG$7=""),"",IF($B38="","",IF(ISNA(VLOOKUP($B38,'LT06'!$B$12:$N$51,11,FALSE)),"",IF(VLOOKUP($B38,'LT06'!$B$12:$N$51,11,FALSE)="","",VLOOKUP($B38,'LT06'!$B$12:$N$51,11,FALSE)))))</f>
        <v/>
      </c>
      <c r="AH38" s="176" t="str">
        <f>IF(OR($H$6="",$H$7=""),"",IF($B38="","",IF(ISNA(VLOOKUP($B38,'LT06'!$B$12:$N$51,12,FALSE)),"",IF(VLOOKUP($B38,'LT06'!$B$12:$N$51,12,FALSE)="","",VLOOKUP($B38,'LT06'!$B$12:$N$51,12,FALSE)))))</f>
        <v/>
      </c>
      <c r="AI38" s="176" t="str">
        <f>IF(OR($AG$6="",$AG$7=""),"",IF($B38="","",IF(ISNA(VLOOKUP($B38,'LT06'!$B$12:$N$51,13,FALSE)),"",IF(VLOOKUP($B38,'LT06'!$B$12:$N$51,13,FALSE)="","",VLOOKUP($B38,'LT06'!$B$12:$N$51,13,FALSE)))))</f>
        <v/>
      </c>
      <c r="AJ38" s="70"/>
      <c r="AK38" s="71" t="str">
        <f t="shared" si="12"/>
        <v/>
      </c>
      <c r="AL38" s="69" t="str">
        <f>IF(OR($AL$6="",$AL$7=""),"",IF($B38="","",IF(ISNA(VLOOKUP($B38,'LT07'!$B$12:$N$51,11,FALSE)),"",IF(VLOOKUP($B38,'LT07'!$B$12:$N$51,11,FALSE)="","",VLOOKUP($B38,'LT07'!$B$12:$N$51,11,FALSE)))))</f>
        <v/>
      </c>
      <c r="AM38" s="176" t="str">
        <f>IF(OR($H$6="",$H$7=""),"",IF($B38="","",IF(ISNA(VLOOKUP($B38,'LT07'!$B$12:$N$51,12,FALSE)),"",IF(VLOOKUP($B38,'LT07'!$B$12:$N$51,12,FALSE)="","",VLOOKUP($B38,'LT07'!$B$12:$N$51,12,FALSE)))))</f>
        <v/>
      </c>
      <c r="AN38" s="176" t="str">
        <f>IF(OR($AL$6="",$AL$7=""),"",IF($B38="","",IF(ISNA(VLOOKUP($B38,'LT07'!$B$12:$N$51,13,FALSE)),"",IF(VLOOKUP($B38,'LT07'!$B$12:$N$51,13,FALSE)="","",VLOOKUP($B38,'LT07'!$B$12:$N$51,13,FALSE)))))</f>
        <v/>
      </c>
      <c r="AO38" s="70"/>
      <c r="AP38" s="71" t="str">
        <f t="shared" si="13"/>
        <v/>
      </c>
      <c r="AQ38" s="69" t="str">
        <f>IF(OR($AQ$6="",$AQ$7=""),"",IF($B38="","",IF(ISNA(VLOOKUP($B38,'LT08'!$B$12:$N$51,11,FALSE)),"",IF(VLOOKUP($B38,'LT08'!$B$12:$N$51,11,FALSE)="","",VLOOKUP($B38,'LT08'!$B$12:$N$51,11,FALSE)))))</f>
        <v/>
      </c>
      <c r="AR38" s="176" t="str">
        <f>IF(OR($H$6="",$H$7=""),"",IF($B38="","",IF(ISNA(VLOOKUP($B38,'LT08'!$B$12:$N$51,12,FALSE)),"",IF(VLOOKUP($B38,'LT08'!$B$12:$N$51,12,FALSE)="","",VLOOKUP($B38,'LT08'!$B$12:$N$51,12,FALSE)))))</f>
        <v/>
      </c>
      <c r="AS38" s="176" t="str">
        <f>IF(OR($AQ$6="",$AQ$7=""),"",IF($B38="","",IF(ISNA(VLOOKUP($B38,'LT08'!$B$12:$N$51,13,FALSE)),"",IF(VLOOKUP($B38,'LT08'!$B$12:$N$51,13,FALSE)="","",VLOOKUP($B38,'LT08'!$B$12:$N$51,13,FALSE)))))</f>
        <v/>
      </c>
      <c r="AT38" s="70"/>
      <c r="AU38" s="71" t="str">
        <f t="shared" si="14"/>
        <v/>
      </c>
      <c r="AV38" s="69" t="str">
        <f>IF(OR($AV$6="",$AV$7=""),"",IF($B38="","",IF(ISNA(VLOOKUP($B38,'LT09'!$B$12:$N$51,11,FALSE)),"",IF(VLOOKUP($B38,'LT09'!$B$12:$N$51,11,FALSE)="","",VLOOKUP($B38,'LT09'!$B$12:$N$51,11,FALSE)))))</f>
        <v/>
      </c>
      <c r="AW38" s="176" t="str">
        <f>IF(OR($H$6="",$H$7=""),"",IF($B38="","",IF(ISNA(VLOOKUP($B38,'LT09'!$B$12:$N$51,12,FALSE)),"",IF(VLOOKUP($B38,'LT09'!$B$12:$N$51,12,FALSE)="","",VLOOKUP($B38,'LT09'!$B$12:$N$51,12,FALSE)))))</f>
        <v/>
      </c>
      <c r="AX38" s="176" t="str">
        <f>IF(OR($AV$6="",$AV$7=""),"",IF($B38="","",IF(ISNA(VLOOKUP($B38,'LT09'!$B$12:$N$51,13,FALSE)),"",IF(VLOOKUP($B38,'LT09'!$B$12:$N$51,13,FALSE)="","",VLOOKUP($B38,'LT09'!$B$12:$N$51,13,FALSE)))))</f>
        <v/>
      </c>
      <c r="AY38" s="70"/>
      <c r="AZ38" s="71" t="str">
        <f t="shared" si="15"/>
        <v/>
      </c>
      <c r="BA38" s="68"/>
      <c r="BB38" s="205"/>
      <c r="BC38" s="176" t="str">
        <f>IF(OR($BF$6="",$BF$7=""),"",IF($B38="","",IF(ISNA(VLOOKUP($B38,'DO AN'!$B$12:$N$51,11,FALSE)),"",IF(VLOOKUP($B38,'DO AN'!$B$12:$N$51,11,FALSE)="","",VLOOKUP($B38,'DO AN'!$B$12:$N$51,11,FALSE)))))</f>
        <v/>
      </c>
      <c r="BD38" s="70"/>
      <c r="BE38" s="75"/>
      <c r="BF38" s="69">
        <f>IF(OR($BF$6="",$BF$7=""),"",IF($B38="","",IF(ISNA(VLOOKUP($B38,'TH01'!$B$12:$N$51,11,FALSE)),"",IF(VLOOKUP($B38,'TH01'!$B$12:$N$51,11,FALSE)="","",VLOOKUP($B38,'TH01'!$B$12:$N$51,11,FALSE)))))</f>
        <v>6.5</v>
      </c>
      <c r="BG38" s="176">
        <f>IF(OR($H$6="",$H$7=""),"",IF($B38="","",IF(ISNA(VLOOKUP($B38,'TH01'!$B$12:$N$51,12,FALSE)),"",IF(VLOOKUP($B38,'TH01'!$B$12:$N$51,12,FALSE)="","",VLOOKUP($B38,'TH01'!$B$12:$N$51,12,FALSE)))))</f>
        <v>7</v>
      </c>
      <c r="BH38" s="176">
        <f>IF(OR($BF$6="",$BF$7=""),"",IF($B38="","",IF(ISNA(VLOOKUP($B38,'TH01'!$B$12:$N$51,13,FALSE)),"",IF(VLOOKUP($B38,'TH01'!$B$12:$N$51,13,FALSE)="","",VLOOKUP($B38,'TH01'!$B$12:$N$51,13,FALSE)))))</f>
        <v>6.8</v>
      </c>
      <c r="BI38" s="70"/>
      <c r="BJ38" s="71" t="str">
        <f t="shared" si="16"/>
        <v/>
      </c>
      <c r="BK38" s="69">
        <f>IF(OR($BK$6="",$BK$7=""),"",IF($B38="","",IF(ISNA(VLOOKUP($B38,'TH02'!$B$12:$N$51,11,FALSE)),"",IF(VLOOKUP($B38,'TH02'!$B$12:$N$51,11,FALSE)="","",VLOOKUP($B38,'TH02'!$B$12:$N$51,11,FALSE)))))</f>
        <v>5.2</v>
      </c>
      <c r="BL38" s="176">
        <f>IF(OR($H$6="",$H$7=""),"",IF($B38="","",IF(ISNA(VLOOKUP($B38,'TH02'!$B$12:$N$51,12,FALSE)),"",IF(VLOOKUP($B38,'TH02'!$B$12:$N$51,12,FALSE)="","",VLOOKUP($B38,'TH02'!$B$12:$N$51,12,FALSE)))))</f>
        <v>5</v>
      </c>
      <c r="BM38" s="176">
        <f>IF(OR($BK$6="",$BK$7=""),"",IF($B38="","",IF(ISNA(VLOOKUP($B38,'TH02'!$B$12:$N$51,13,FALSE)),"",IF(VLOOKUP($B38,'TH02'!$B$12:$N$51,13,FALSE)="","",VLOOKUP($B38,'TH02'!$B$12:$N$51,13,FALSE)))))</f>
        <v>5.0999999999999996</v>
      </c>
      <c r="BN38" s="70"/>
      <c r="BO38" s="71" t="str">
        <f t="shared" si="17"/>
        <v/>
      </c>
      <c r="BP38" s="69">
        <f>IF(OR($BP$6="",$BP$7=""),"",IF($B38="","",IF(ISNA(VLOOKUP($B38,'TH03'!$B$12:$N$51,11,FALSE)),"",IF(VLOOKUP($B38,'TH03'!$B$12:$N$51,11,FALSE)="","",VLOOKUP($B38,'TH03'!$B$12:$N$51,11,FALSE)))))</f>
        <v>6.1</v>
      </c>
      <c r="BQ38" s="176">
        <f>IF(OR($H$6="",$H$7=""),"",IF($B38="","",IF(ISNA(VLOOKUP($B38,'TH03'!$B$12:$N$51,12,FALSE)),"",IF(VLOOKUP($B38,'TH03'!$B$12:$N$51,12,FALSE)="","",VLOOKUP($B38,'TH03'!$B$12:$N$51,12,FALSE)))))</f>
        <v>8</v>
      </c>
      <c r="BR38" s="176">
        <f>IF(OR($BP$6="",$BP$7=""),"",IF($B38="","",IF(ISNA(VLOOKUP($B38,'TH03'!$B$12:$N$51,13,FALSE)),"",IF(VLOOKUP($B38,'TH03'!$B$12:$N$51,13,FALSE)="","",VLOOKUP($B38,'TH03'!$B$12:$N$51,13,FALSE)))))</f>
        <v>7.2</v>
      </c>
      <c r="BS38" s="48"/>
      <c r="BT38" s="71" t="str">
        <f t="shared" si="18"/>
        <v/>
      </c>
      <c r="BU38" s="69" t="str">
        <f>IF(OR($BU$6="",$BU$7=""),"",IF($B38="","",IF(ISNA(VLOOKUP($B38,'TH04'!$B$12:$N$51,11,FALSE)),"",IF(VLOOKUP($B38,'TH04'!$B$12:$N$51,11,FALSE)="","",VLOOKUP($B38,'TH04'!$B$12:$N$51,11,FALSE)))))</f>
        <v/>
      </c>
      <c r="BV38" s="176" t="str">
        <f>IF(OR($H$6="",$H$7=""),"",IF($B38="","",IF(ISNA(VLOOKUP($B38,'TH04'!$B$12:$N$51,12,FALSE)),"",IF(VLOOKUP($B38,'TH04'!$B$12:$N$51,12,FALSE)="","",VLOOKUP($B38,'TH04'!$B$12:$N$51,12,FALSE)))))</f>
        <v/>
      </c>
      <c r="BW38" s="176" t="str">
        <f>IF(OR($BU$6="",$BU$7=""),"",IF($B38="","",IF(ISNA(VLOOKUP($B38,'TH04'!$B$12:$N$51,13,FALSE)),"",IF(VLOOKUP($B38,'TH04'!$B$12:$N$51,13,FALSE)="","",VLOOKUP($B38,'TH04'!$B$12:$N$51,13,FALSE)))))</f>
        <v/>
      </c>
      <c r="BX38" s="70"/>
      <c r="BY38" s="71" t="str">
        <f t="shared" si="19"/>
        <v/>
      </c>
      <c r="BZ38" s="69" t="str">
        <f>IF(OR($BZ$6="",$BZ$7=""),"",IF($B38="","",IF(ISNA(VLOOKUP($B38,'TH05'!$B$12:$N$51,11,FALSE)),"",IF(VLOOKUP($B38,'TH05'!$B$12:$N$51,11,FALSE)="","",VLOOKUP($B38,'TH05'!$B$12:$N$51,11,FALSE)))))</f>
        <v/>
      </c>
      <c r="CA38" s="176" t="str">
        <f>IF(OR($H$6="",$H$7=""),"",IF($B38="","",IF(ISNA(VLOOKUP($B38,'TH05'!$B$12:$N$51,12,FALSE)),"",IF(VLOOKUP($B38,'TH05'!$B$12:$N$51,12,FALSE)="","",VLOOKUP($B38,'TH05'!$B$12:$N$51,12,FALSE)))))</f>
        <v/>
      </c>
      <c r="CB38" s="176" t="str">
        <f>IF(OR($BZ$6="",$BZ$7=""),"",IF($B38="","",IF(ISNA(VLOOKUP($B38,'TH05'!$B$12:$N$51,13,FALSE)),"",IF(VLOOKUP($B38,'TH05'!$B$12:$N$51,13,FALSE)="","",VLOOKUP($B38,'TH05'!$B$12:$N$51,13,FALSE)))))</f>
        <v/>
      </c>
      <c r="CC38" s="70"/>
      <c r="CD38" s="71" t="str">
        <f t="shared" si="20"/>
        <v/>
      </c>
      <c r="CE38" s="69" t="str">
        <f>IF(OR($CE$6="",$CE$7=""),"",IF($B38="","",IF(ISNA(VLOOKUP($B38,'TH06'!$B$12:$N$51,11,FALSE)),"",IF(VLOOKUP($B38,'TH06'!$B$12:$N$51,11,FALSE)="","",VLOOKUP($B38,'TH06'!$B$12:$N$51,11,FALSE)))))</f>
        <v/>
      </c>
      <c r="CF38" s="176" t="str">
        <f>IF(OR($H$6="",$H$7=""),"",IF($B38="","",IF(ISNA(VLOOKUP($B38,'TH06'!$B$12:$N$51,12,FALSE)),"",IF(VLOOKUP($B38,'TH06'!$B$12:$N$51,12,FALSE)="","",VLOOKUP($B38,'TH06'!$B$12:$N$51,12,FALSE)))))</f>
        <v/>
      </c>
      <c r="CG38" s="176" t="str">
        <f>IF(OR($CE$6="",$CE$7=""),"",IF($B38="","",IF(ISNA(VLOOKUP($B38,'TH06'!$B$12:$N$51,13,FALSE)),"",IF(VLOOKUP($B38,'TH06'!$B$12:$N$51,13,FALSE)="","",VLOOKUP($B38,'TH06'!$B$12:$N$51,13,FALSE)))))</f>
        <v/>
      </c>
      <c r="CH38" s="70"/>
      <c r="CI38" s="71" t="str">
        <f t="shared" si="21"/>
        <v/>
      </c>
      <c r="CJ38" s="200">
        <f t="shared" si="22"/>
        <v>5.7</v>
      </c>
      <c r="CK38" s="201" t="str">
        <f t="shared" si="23"/>
        <v/>
      </c>
      <c r="CL38" s="82"/>
      <c r="CM38" s="79" t="str">
        <f t="shared" si="0"/>
        <v>TB</v>
      </c>
      <c r="CN38" s="79" t="str">
        <f t="shared" si="1"/>
        <v/>
      </c>
      <c r="CO38" s="79" t="str">
        <f t="shared" si="2"/>
        <v/>
      </c>
      <c r="CP38" s="49"/>
      <c r="CQ38" s="177">
        <f t="shared" si="3"/>
        <v>2</v>
      </c>
      <c r="CR38" s="178">
        <f t="shared" si="24"/>
        <v>5</v>
      </c>
      <c r="CS38" s="17">
        <f t="shared" si="25"/>
        <v>2.8</v>
      </c>
      <c r="CT38" s="17">
        <f t="shared" si="26"/>
        <v>6.1</v>
      </c>
      <c r="CU38" s="17">
        <f t="shared" si="27"/>
        <v>3</v>
      </c>
      <c r="CV38" s="17">
        <f t="shared" si="28"/>
        <v>8</v>
      </c>
      <c r="CW38" s="17" t="str">
        <f t="shared" si="29"/>
        <v/>
      </c>
      <c r="CX38" s="17" t="str">
        <f t="shared" si="30"/>
        <v/>
      </c>
      <c r="CY38" s="17" t="str">
        <f t="shared" si="31"/>
        <v/>
      </c>
      <c r="CZ38" s="17" t="str">
        <f t="shared" si="32"/>
        <v/>
      </c>
      <c r="DA38" s="17" t="str">
        <f t="shared" si="33"/>
        <v/>
      </c>
      <c r="DB38" s="17">
        <f t="shared" si="34"/>
        <v>7</v>
      </c>
      <c r="DC38" s="17">
        <f t="shared" si="35"/>
        <v>5</v>
      </c>
      <c r="DD38" s="17">
        <f t="shared" si="36"/>
        <v>8</v>
      </c>
      <c r="DE38" s="17" t="str">
        <f t="shared" si="37"/>
        <v/>
      </c>
      <c r="DF38" s="17" t="str">
        <f t="shared" si="38"/>
        <v/>
      </c>
      <c r="DG38" s="179" t="str">
        <f t="shared" si="39"/>
        <v/>
      </c>
      <c r="DH38" s="192">
        <f t="shared" si="4"/>
        <v>2</v>
      </c>
      <c r="DI38" s="178">
        <f t="shared" si="40"/>
        <v>5.3</v>
      </c>
      <c r="DJ38" s="17">
        <f t="shared" si="41"/>
        <v>3.4</v>
      </c>
      <c r="DK38" s="17">
        <f t="shared" si="42"/>
        <v>6.2</v>
      </c>
      <c r="DL38" s="17">
        <f t="shared" si="43"/>
        <v>3.9</v>
      </c>
      <c r="DM38" s="17">
        <f t="shared" si="44"/>
        <v>7.3</v>
      </c>
      <c r="DN38" s="17" t="str">
        <f t="shared" si="45"/>
        <v/>
      </c>
      <c r="DO38" s="17" t="str">
        <f t="shared" si="46"/>
        <v/>
      </c>
      <c r="DP38" s="17" t="str">
        <f t="shared" si="47"/>
        <v/>
      </c>
      <c r="DQ38" s="17" t="str">
        <f t="shared" si="48"/>
        <v/>
      </c>
      <c r="DR38" s="17" t="str">
        <f t="shared" si="49"/>
        <v/>
      </c>
      <c r="DS38" s="17">
        <f t="shared" si="50"/>
        <v>6.8</v>
      </c>
      <c r="DT38" s="17">
        <f t="shared" si="51"/>
        <v>5.0999999999999996</v>
      </c>
      <c r="DU38" s="17">
        <f t="shared" si="52"/>
        <v>7.2</v>
      </c>
      <c r="DV38" s="17" t="str">
        <f t="shared" si="53"/>
        <v/>
      </c>
      <c r="DW38" s="17" t="str">
        <f t="shared" si="54"/>
        <v/>
      </c>
      <c r="DX38" s="17" t="str">
        <f t="shared" si="55"/>
        <v/>
      </c>
      <c r="DY38" s="204">
        <f t="shared" si="5"/>
        <v>5.7</v>
      </c>
      <c r="DZ38" s="86" t="str">
        <f t="shared" si="56"/>
        <v/>
      </c>
      <c r="EA38" s="17" t="str">
        <f t="shared" si="57"/>
        <v/>
      </c>
      <c r="EB38" s="17" t="str">
        <f t="shared" si="58"/>
        <v/>
      </c>
      <c r="EC38" s="17" t="str">
        <f t="shared" si="59"/>
        <v/>
      </c>
      <c r="ED38" s="17" t="str">
        <f t="shared" si="60"/>
        <v/>
      </c>
      <c r="EE38" s="17" t="str">
        <f t="shared" si="61"/>
        <v/>
      </c>
      <c r="EF38" s="17" t="str">
        <f t="shared" si="62"/>
        <v/>
      </c>
      <c r="EG38" s="17" t="str">
        <f t="shared" si="63"/>
        <v/>
      </c>
      <c r="EH38" s="17" t="str">
        <f t="shared" si="64"/>
        <v/>
      </c>
      <c r="EI38" s="17" t="str">
        <f t="shared" si="65"/>
        <v/>
      </c>
      <c r="EJ38" s="17" t="str">
        <f t="shared" si="66"/>
        <v/>
      </c>
      <c r="EK38" s="17" t="str">
        <f t="shared" si="67"/>
        <v/>
      </c>
      <c r="EL38" s="17" t="str">
        <f t="shared" si="68"/>
        <v/>
      </c>
      <c r="EM38" s="17" t="str">
        <f t="shared" si="69"/>
        <v/>
      </c>
      <c r="EN38" s="17" t="str">
        <f t="shared" si="70"/>
        <v/>
      </c>
      <c r="EO38" s="227" t="str">
        <f t="shared" si="71"/>
        <v/>
      </c>
      <c r="EP38" s="178">
        <f t="shared" si="72"/>
        <v>5.3</v>
      </c>
      <c r="EQ38" s="17">
        <f t="shared" si="73"/>
        <v>3.4</v>
      </c>
      <c r="ER38" s="17">
        <f t="shared" si="74"/>
        <v>6.2</v>
      </c>
      <c r="ES38" s="17">
        <f t="shared" si="75"/>
        <v>3.9</v>
      </c>
      <c r="ET38" s="17">
        <f t="shared" si="76"/>
        <v>7.3</v>
      </c>
      <c r="EU38" s="17" t="str">
        <f t="shared" si="77"/>
        <v/>
      </c>
      <c r="EV38" s="17" t="str">
        <f t="shared" si="78"/>
        <v/>
      </c>
      <c r="EW38" s="17" t="str">
        <f t="shared" si="79"/>
        <v/>
      </c>
      <c r="EX38" s="17" t="str">
        <f t="shared" si="80"/>
        <v/>
      </c>
      <c r="EY38" s="17" t="str">
        <f t="shared" si="81"/>
        <v/>
      </c>
      <c r="EZ38" s="17">
        <f t="shared" si="82"/>
        <v>6.8</v>
      </c>
      <c r="FA38" s="17">
        <f t="shared" si="83"/>
        <v>5.0999999999999996</v>
      </c>
      <c r="FB38" s="17">
        <f t="shared" si="84"/>
        <v>7.2</v>
      </c>
      <c r="FC38" s="17" t="str">
        <f t="shared" si="85"/>
        <v/>
      </c>
      <c r="FD38" s="17" t="str">
        <f t="shared" si="86"/>
        <v/>
      </c>
      <c r="FE38" s="17" t="str">
        <f t="shared" si="87"/>
        <v/>
      </c>
      <c r="FF38" s="204" t="str">
        <f t="shared" si="6"/>
        <v/>
      </c>
    </row>
    <row r="39" spans="1:162" ht="15.75">
      <c r="A39" s="63">
        <f>IF(B39="","",IF(SUBTOTAL(3,$B$12:B39)=SUBTOTAL(3,$B$12:B38),"",SUBTOTAL(3,$B$12:B39)))</f>
        <v>28</v>
      </c>
      <c r="B39" s="283" t="s">
        <v>280</v>
      </c>
      <c r="C39" s="66" t="str">
        <f>IF($B39="","",IF(ISNA(VLOOKUP($B39,'DS LOP HKI'!$B$2:$D$1060,2,FALSE))=TRUE,"",VLOOKUP($B39,'DS LOP HKI'!$B$2:$D$1060,2,FALSE)))</f>
        <v>Phan Minh</v>
      </c>
      <c r="D39" s="67" t="str">
        <f>IF($B39="","",IF(ISNA(VLOOKUP($B39,'DS LOP HKI'!$B$2:$D$1060,3,FALSE))=TRUE,"",VLOOKUP($B39,'DS LOP HKI'!$B$2:$D$1060,3,FALSE)))</f>
        <v>Trí</v>
      </c>
      <c r="E39" s="283" t="s">
        <v>38</v>
      </c>
      <c r="F39" s="47"/>
      <c r="G39" s="76"/>
      <c r="H39" s="69">
        <f>IF(OR($H$6="",$H$7=""),"",IF($B39="","",IF(ISNA(VLOOKUP($B39,'LT01'!$B$12:$N$51,11,FALSE)),"",IF(VLOOKUP($B39,'LT01'!$B$12:$N$51,11,FALSE)="","",VLOOKUP($B39,'LT01'!$B$12:$N$51,11,FALSE)))))</f>
        <v>6.5</v>
      </c>
      <c r="I39" s="176">
        <f>IF(OR($H$6="",$H$7=""),"",IF($B39="","",IF(ISNA(VLOOKUP($B39,'LT01'!$B$12:$N$51,12,FALSE)),"",IF(VLOOKUP($B39,'LT01'!$B$12:$N$51,12,FALSE)="","",VLOOKUP($B39,'LT01'!$B$12:$N$51,12,FALSE)))))</f>
        <v>0</v>
      </c>
      <c r="J39" s="176">
        <f>IF(OR($H$6="",$H$7=""),"",IF($B39="","",IF(ISNA(VLOOKUP($B39,'LT01'!$B$12:$N$51,13,FALSE)),"",IF(VLOOKUP($B39,'LT01'!$B$12:$N$51,13,FALSE)="","",VLOOKUP($B39,'LT01'!$B$12:$N$51,13,FALSE)))))</f>
        <v>2.6</v>
      </c>
      <c r="K39" s="70"/>
      <c r="L39" s="71" t="str">
        <f t="shared" si="7"/>
        <v/>
      </c>
      <c r="M39" s="69">
        <f>IF(OR($M$6="",$M$7=""),"",IF($B39="","",IF(ISNA(VLOOKUP($B39,'LT02'!$B$12:$N$51,11,FALSE)),"",IF(VLOOKUP($B39,'LT02'!$B$12:$N$51,11,FALSE)="","",VLOOKUP($B39,'LT02'!$B$12:$N$51,11,FALSE)))))</f>
        <v>4.7</v>
      </c>
      <c r="N39" s="176">
        <f>IF(OR($H$6="",$H$7=""),"",IF($B39="","",IF(ISNA(VLOOKUP($B39,'LT02'!$B$12:$N$51,12,FALSE)),"",IF(VLOOKUP($B39,'LT02'!$B$12:$N$51,12,FALSE)="","",VLOOKUP($B39,'LT02'!$B$12:$N$51,12,FALSE)))))</f>
        <v>4</v>
      </c>
      <c r="O39" s="176">
        <f>IF(OR($M$6="",$M$7=""),"",IF($B39="","",IF(ISNA(VLOOKUP($B39,'LT02'!$B$12:$N$51,13,FALSE)),"",IF(VLOOKUP($B39,'LT02'!$B$12:$N$51,13,FALSE)="","",VLOOKUP($B39,'LT02'!$B$12:$N$51,13,FALSE)))))</f>
        <v>4.3</v>
      </c>
      <c r="P39" s="70"/>
      <c r="Q39" s="71" t="str">
        <f t="shared" si="8"/>
        <v/>
      </c>
      <c r="R39" s="69">
        <f>IF(OR($R$6="",$R$7=""),"",IF($B39="","",IF(ISNA(VLOOKUP($B39,'LT03'!$B$12:$N$51,11,FALSE)),"",IF(VLOOKUP($B39,'LT03'!$B$12:$N$51,11,FALSE)="","",VLOOKUP($B39,'LT03'!$B$12:$N$51,11,FALSE)))))</f>
        <v>6.1</v>
      </c>
      <c r="S39" s="176">
        <f>IF(OR($H$6="",$H$7=""),"",IF($B39="","",IF(ISNA(VLOOKUP($B39,'LT03'!$B$12:$N$51,12,FALSE)),"",IF(VLOOKUP($B39,'LT03'!$B$12:$N$51,12,FALSE)="","",VLOOKUP($B39,'LT03'!$B$12:$N$51,12,FALSE)))))</f>
        <v>6.7</v>
      </c>
      <c r="T39" s="176">
        <f>IF(OR($R$6="",$R$7=""),"",IF($B39="","",IF(ISNA(VLOOKUP($B39,'LT03'!$B$12:$N$51,13,FALSE)),"",IF(VLOOKUP($B39,'LT03'!$B$12:$N$51,13,FALSE)="","",VLOOKUP($B39,'LT03'!$B$12:$N$51,13,FALSE)))))</f>
        <v>6.5</v>
      </c>
      <c r="U39" s="70"/>
      <c r="V39" s="71" t="str">
        <f t="shared" si="9"/>
        <v/>
      </c>
      <c r="W39" s="69">
        <f>IF(OR($W$6="",$W$7=""),"",IF($B39="","",IF(ISNA(VLOOKUP($B39,'LT04'!$B$12:$N$51,11,FALSE)),"",IF(VLOOKUP($B39,'LT04'!$B$12:$N$51,11,FALSE)="","",VLOOKUP($B39,'LT04'!$B$12:$N$51,11,FALSE)))))</f>
        <v>6.4</v>
      </c>
      <c r="X39" s="176">
        <f>IF(OR($H$6="",$H$7=""),"",IF($B39="","",IF(ISNA(VLOOKUP($B39,'LT04'!$B$12:$N$51,12,FALSE)),"",IF(VLOOKUP($B39,'LT04'!$B$12:$N$51,12,FALSE)="","",VLOOKUP($B39,'LT04'!$B$12:$N$51,12,FALSE)))))</f>
        <v>5.5</v>
      </c>
      <c r="Y39" s="176">
        <f>IF(OR($W$6="",$W$7=""),"",IF($B39="","",IF(ISNA(VLOOKUP($B39,'LT04'!$B$12:$N$51,13,FALSE)),"",IF(VLOOKUP($B39,'LT04'!$B$12:$N$51,13,FALSE)="","",VLOOKUP($B39,'LT04'!$B$12:$N$51,13,FALSE)))))</f>
        <v>5.9</v>
      </c>
      <c r="Z39" s="70"/>
      <c r="AA39" s="71" t="str">
        <f t="shared" si="10"/>
        <v/>
      </c>
      <c r="AB39" s="69">
        <f>IF(OR($AB$6="",$AB$7=""),"",IF($B39="","",IF(ISNA(VLOOKUP($B39,'LT05'!$B$12:$N$51,11,FALSE)),"",IF(VLOOKUP($B39,'LT05'!$B$12:$N$51,11,FALSE)="","",VLOOKUP($B39,'LT05'!$B$12:$N$51,11,FALSE)))))</f>
        <v>6</v>
      </c>
      <c r="AC39" s="176">
        <f>IF(OR($H$6="",$H$7=""),"",IF($B39="","",IF(ISNA(VLOOKUP($B39,'LT05'!$B$12:$N$51,12,FALSE)),"",IF(VLOOKUP($B39,'LT05'!$B$12:$N$51,12,FALSE)="","",VLOOKUP($B39,'LT05'!$B$12:$N$51,12,FALSE)))))</f>
        <v>10</v>
      </c>
      <c r="AD39" s="176">
        <f>IF(OR($AB$6="",$AB$7=""),"",IF($B39="","",IF(ISNA(VLOOKUP($B39,'LT05'!$B$12:$N$51,13,FALSE)),"",IF(VLOOKUP($B39,'LT05'!$B$12:$N$51,13,FALSE)="","",VLOOKUP($B39,'LT05'!$B$12:$N$51,13,FALSE)))))</f>
        <v>8.4</v>
      </c>
      <c r="AE39" s="70"/>
      <c r="AF39" s="71" t="str">
        <f t="shared" si="11"/>
        <v/>
      </c>
      <c r="AG39" s="69" t="str">
        <f>IF(OR($AG$6="",$AG$7=""),"",IF($B39="","",IF(ISNA(VLOOKUP($B39,'LT06'!$B$12:$N$51,11,FALSE)),"",IF(VLOOKUP($B39,'LT06'!$B$12:$N$51,11,FALSE)="","",VLOOKUP($B39,'LT06'!$B$12:$N$51,11,FALSE)))))</f>
        <v/>
      </c>
      <c r="AH39" s="176" t="str">
        <f>IF(OR($H$6="",$H$7=""),"",IF($B39="","",IF(ISNA(VLOOKUP($B39,'LT06'!$B$12:$N$51,12,FALSE)),"",IF(VLOOKUP($B39,'LT06'!$B$12:$N$51,12,FALSE)="","",VLOOKUP($B39,'LT06'!$B$12:$N$51,12,FALSE)))))</f>
        <v/>
      </c>
      <c r="AI39" s="176" t="str">
        <f>IF(OR($AG$6="",$AG$7=""),"",IF($B39="","",IF(ISNA(VLOOKUP($B39,'LT06'!$B$12:$N$51,13,FALSE)),"",IF(VLOOKUP($B39,'LT06'!$B$12:$N$51,13,FALSE)="","",VLOOKUP($B39,'LT06'!$B$12:$N$51,13,FALSE)))))</f>
        <v/>
      </c>
      <c r="AJ39" s="70"/>
      <c r="AK39" s="71" t="str">
        <f t="shared" si="12"/>
        <v/>
      </c>
      <c r="AL39" s="69" t="str">
        <f>IF(OR($AL$6="",$AL$7=""),"",IF($B39="","",IF(ISNA(VLOOKUP($B39,'LT07'!$B$12:$N$51,11,FALSE)),"",IF(VLOOKUP($B39,'LT07'!$B$12:$N$51,11,FALSE)="","",VLOOKUP($B39,'LT07'!$B$12:$N$51,11,FALSE)))))</f>
        <v/>
      </c>
      <c r="AM39" s="176" t="str">
        <f>IF(OR($H$6="",$H$7=""),"",IF($B39="","",IF(ISNA(VLOOKUP($B39,'LT07'!$B$12:$N$51,12,FALSE)),"",IF(VLOOKUP($B39,'LT07'!$B$12:$N$51,12,FALSE)="","",VLOOKUP($B39,'LT07'!$B$12:$N$51,12,FALSE)))))</f>
        <v/>
      </c>
      <c r="AN39" s="176" t="str">
        <f>IF(OR($AL$6="",$AL$7=""),"",IF($B39="","",IF(ISNA(VLOOKUP($B39,'LT07'!$B$12:$N$51,13,FALSE)),"",IF(VLOOKUP($B39,'LT07'!$B$12:$N$51,13,FALSE)="","",VLOOKUP($B39,'LT07'!$B$12:$N$51,13,FALSE)))))</f>
        <v/>
      </c>
      <c r="AO39" s="70"/>
      <c r="AP39" s="71" t="str">
        <f t="shared" si="13"/>
        <v/>
      </c>
      <c r="AQ39" s="69" t="str">
        <f>IF(OR($AQ$6="",$AQ$7=""),"",IF($B39="","",IF(ISNA(VLOOKUP($B39,'LT08'!$B$12:$N$51,11,FALSE)),"",IF(VLOOKUP($B39,'LT08'!$B$12:$N$51,11,FALSE)="","",VLOOKUP($B39,'LT08'!$B$12:$N$51,11,FALSE)))))</f>
        <v/>
      </c>
      <c r="AR39" s="176" t="str">
        <f>IF(OR($H$6="",$H$7=""),"",IF($B39="","",IF(ISNA(VLOOKUP($B39,'LT08'!$B$12:$N$51,12,FALSE)),"",IF(VLOOKUP($B39,'LT08'!$B$12:$N$51,12,FALSE)="","",VLOOKUP($B39,'LT08'!$B$12:$N$51,12,FALSE)))))</f>
        <v/>
      </c>
      <c r="AS39" s="176" t="str">
        <f>IF(OR($AQ$6="",$AQ$7=""),"",IF($B39="","",IF(ISNA(VLOOKUP($B39,'LT08'!$B$12:$N$51,13,FALSE)),"",IF(VLOOKUP($B39,'LT08'!$B$12:$N$51,13,FALSE)="","",VLOOKUP($B39,'LT08'!$B$12:$N$51,13,FALSE)))))</f>
        <v/>
      </c>
      <c r="AT39" s="70"/>
      <c r="AU39" s="71" t="str">
        <f t="shared" si="14"/>
        <v/>
      </c>
      <c r="AV39" s="69" t="str">
        <f>IF(OR($AV$6="",$AV$7=""),"",IF($B39="","",IF(ISNA(VLOOKUP($B39,'LT09'!$B$12:$N$51,11,FALSE)),"",IF(VLOOKUP($B39,'LT09'!$B$12:$N$51,11,FALSE)="","",VLOOKUP($B39,'LT09'!$B$12:$N$51,11,FALSE)))))</f>
        <v/>
      </c>
      <c r="AW39" s="176" t="str">
        <f>IF(OR($H$6="",$H$7=""),"",IF($B39="","",IF(ISNA(VLOOKUP($B39,'LT09'!$B$12:$N$51,12,FALSE)),"",IF(VLOOKUP($B39,'LT09'!$B$12:$N$51,12,FALSE)="","",VLOOKUP($B39,'LT09'!$B$12:$N$51,12,FALSE)))))</f>
        <v/>
      </c>
      <c r="AX39" s="176" t="str">
        <f>IF(OR($AV$6="",$AV$7=""),"",IF($B39="","",IF(ISNA(VLOOKUP($B39,'LT09'!$B$12:$N$51,13,FALSE)),"",IF(VLOOKUP($B39,'LT09'!$B$12:$N$51,13,FALSE)="","",VLOOKUP($B39,'LT09'!$B$12:$N$51,13,FALSE)))))</f>
        <v/>
      </c>
      <c r="AY39" s="70"/>
      <c r="AZ39" s="71" t="str">
        <f t="shared" si="15"/>
        <v/>
      </c>
      <c r="BA39" s="68"/>
      <c r="BB39" s="205"/>
      <c r="BC39" s="176" t="str">
        <f>IF(OR($BF$6="",$BF$7=""),"",IF($B39="","",IF(ISNA(VLOOKUP($B39,'DO AN'!$B$12:$N$51,11,FALSE)),"",IF(VLOOKUP($B39,'DO AN'!$B$12:$N$51,11,FALSE)="","",VLOOKUP($B39,'DO AN'!$B$12:$N$51,11,FALSE)))))</f>
        <v/>
      </c>
      <c r="BD39" s="70"/>
      <c r="BE39" s="75"/>
      <c r="BF39" s="69">
        <f>IF(OR($BF$6="",$BF$7=""),"",IF($B39="","",IF(ISNA(VLOOKUP($B39,'TH01'!$B$12:$N$51,11,FALSE)),"",IF(VLOOKUP($B39,'TH01'!$B$12:$N$51,11,FALSE)="","",VLOOKUP($B39,'TH01'!$B$12:$N$51,11,FALSE)))))</f>
        <v>6.8</v>
      </c>
      <c r="BG39" s="176">
        <f>IF(OR($H$6="",$H$7=""),"",IF($B39="","",IF(ISNA(VLOOKUP($B39,'TH01'!$B$12:$N$51,12,FALSE)),"",IF(VLOOKUP($B39,'TH01'!$B$12:$N$51,12,FALSE)="","",VLOOKUP($B39,'TH01'!$B$12:$N$51,12,FALSE)))))</f>
        <v>8</v>
      </c>
      <c r="BH39" s="176">
        <f>IF(OR($BF$6="",$BF$7=""),"",IF($B39="","",IF(ISNA(VLOOKUP($B39,'TH01'!$B$12:$N$51,13,FALSE)),"",IF(VLOOKUP($B39,'TH01'!$B$12:$N$51,13,FALSE)="","",VLOOKUP($B39,'TH01'!$B$12:$N$51,13,FALSE)))))</f>
        <v>7.5</v>
      </c>
      <c r="BI39" s="70"/>
      <c r="BJ39" s="71" t="str">
        <f t="shared" si="16"/>
        <v/>
      </c>
      <c r="BK39" s="69">
        <f>IF(OR($BK$6="",$BK$7=""),"",IF($B39="","",IF(ISNA(VLOOKUP($B39,'TH02'!$B$12:$N$51,11,FALSE)),"",IF(VLOOKUP($B39,'TH02'!$B$12:$N$51,11,FALSE)="","",VLOOKUP($B39,'TH02'!$B$12:$N$51,11,FALSE)))))</f>
        <v>6.7</v>
      </c>
      <c r="BL39" s="176">
        <f>IF(OR($H$6="",$H$7=""),"",IF($B39="","",IF(ISNA(VLOOKUP($B39,'TH02'!$B$12:$N$51,12,FALSE)),"",IF(VLOOKUP($B39,'TH02'!$B$12:$N$51,12,FALSE)="","",VLOOKUP($B39,'TH02'!$B$12:$N$51,12,FALSE)))))</f>
        <v>8</v>
      </c>
      <c r="BM39" s="176">
        <f>IF(OR($BK$6="",$BK$7=""),"",IF($B39="","",IF(ISNA(VLOOKUP($B39,'TH02'!$B$12:$N$51,13,FALSE)),"",IF(VLOOKUP($B39,'TH02'!$B$12:$N$51,13,FALSE)="","",VLOOKUP($B39,'TH02'!$B$12:$N$51,13,FALSE)))))</f>
        <v>7.5</v>
      </c>
      <c r="BN39" s="70"/>
      <c r="BO39" s="71" t="str">
        <f t="shared" si="17"/>
        <v/>
      </c>
      <c r="BP39" s="69">
        <f>IF(OR($BP$6="",$BP$7=""),"",IF($B39="","",IF(ISNA(VLOOKUP($B39,'TH03'!$B$12:$N$51,11,FALSE)),"",IF(VLOOKUP($B39,'TH03'!$B$12:$N$51,11,FALSE)="","",VLOOKUP($B39,'TH03'!$B$12:$N$51,11,FALSE)))))</f>
        <v>7</v>
      </c>
      <c r="BQ39" s="176">
        <f>IF(OR($H$6="",$H$7=""),"",IF($B39="","",IF(ISNA(VLOOKUP($B39,'TH03'!$B$12:$N$51,12,FALSE)),"",IF(VLOOKUP($B39,'TH03'!$B$12:$N$51,12,FALSE)="","",VLOOKUP($B39,'TH03'!$B$12:$N$51,12,FALSE)))))</f>
        <v>9</v>
      </c>
      <c r="BR39" s="176">
        <f>IF(OR($BP$6="",$BP$7=""),"",IF($B39="","",IF(ISNA(VLOOKUP($B39,'TH03'!$B$12:$N$51,13,FALSE)),"",IF(VLOOKUP($B39,'TH03'!$B$12:$N$51,13,FALSE)="","",VLOOKUP($B39,'TH03'!$B$12:$N$51,13,FALSE)))))</f>
        <v>8.1999999999999993</v>
      </c>
      <c r="BS39" s="48"/>
      <c r="BT39" s="71" t="str">
        <f t="shared" si="18"/>
        <v/>
      </c>
      <c r="BU39" s="69" t="str">
        <f>IF(OR($BU$6="",$BU$7=""),"",IF($B39="","",IF(ISNA(VLOOKUP($B39,'TH04'!$B$12:$N$51,11,FALSE)),"",IF(VLOOKUP($B39,'TH04'!$B$12:$N$51,11,FALSE)="","",VLOOKUP($B39,'TH04'!$B$12:$N$51,11,FALSE)))))</f>
        <v/>
      </c>
      <c r="BV39" s="176" t="str">
        <f>IF(OR($H$6="",$H$7=""),"",IF($B39="","",IF(ISNA(VLOOKUP($B39,'TH04'!$B$12:$N$51,12,FALSE)),"",IF(VLOOKUP($B39,'TH04'!$B$12:$N$51,12,FALSE)="","",VLOOKUP($B39,'TH04'!$B$12:$N$51,12,FALSE)))))</f>
        <v/>
      </c>
      <c r="BW39" s="176" t="str">
        <f>IF(OR($BU$6="",$BU$7=""),"",IF($B39="","",IF(ISNA(VLOOKUP($B39,'TH04'!$B$12:$N$51,13,FALSE)),"",IF(VLOOKUP($B39,'TH04'!$B$12:$N$51,13,FALSE)="","",VLOOKUP($B39,'TH04'!$B$12:$N$51,13,FALSE)))))</f>
        <v/>
      </c>
      <c r="BX39" s="70"/>
      <c r="BY39" s="71" t="str">
        <f t="shared" si="19"/>
        <v/>
      </c>
      <c r="BZ39" s="69" t="str">
        <f>IF(OR($BZ$6="",$BZ$7=""),"",IF($B39="","",IF(ISNA(VLOOKUP($B39,'TH05'!$B$12:$N$51,11,FALSE)),"",IF(VLOOKUP($B39,'TH05'!$B$12:$N$51,11,FALSE)="","",VLOOKUP($B39,'TH05'!$B$12:$N$51,11,FALSE)))))</f>
        <v/>
      </c>
      <c r="CA39" s="176" t="str">
        <f>IF(OR($H$6="",$H$7=""),"",IF($B39="","",IF(ISNA(VLOOKUP($B39,'TH05'!$B$12:$N$51,12,FALSE)),"",IF(VLOOKUP($B39,'TH05'!$B$12:$N$51,12,FALSE)="","",VLOOKUP($B39,'TH05'!$B$12:$N$51,12,FALSE)))))</f>
        <v/>
      </c>
      <c r="CB39" s="176" t="str">
        <f>IF(OR($BZ$6="",$BZ$7=""),"",IF($B39="","",IF(ISNA(VLOOKUP($B39,'TH05'!$B$12:$N$51,13,FALSE)),"",IF(VLOOKUP($B39,'TH05'!$B$12:$N$51,13,FALSE)="","",VLOOKUP($B39,'TH05'!$B$12:$N$51,13,FALSE)))))</f>
        <v/>
      </c>
      <c r="CC39" s="70"/>
      <c r="CD39" s="71" t="str">
        <f t="shared" si="20"/>
        <v/>
      </c>
      <c r="CE39" s="69" t="str">
        <f>IF(OR($CE$6="",$CE$7=""),"",IF($B39="","",IF(ISNA(VLOOKUP($B39,'TH06'!$B$12:$N$51,11,FALSE)),"",IF(VLOOKUP($B39,'TH06'!$B$12:$N$51,11,FALSE)="","",VLOOKUP($B39,'TH06'!$B$12:$N$51,11,FALSE)))))</f>
        <v/>
      </c>
      <c r="CF39" s="176" t="str">
        <f>IF(OR($H$6="",$H$7=""),"",IF($B39="","",IF(ISNA(VLOOKUP($B39,'TH06'!$B$12:$N$51,12,FALSE)),"",IF(VLOOKUP($B39,'TH06'!$B$12:$N$51,12,FALSE)="","",VLOOKUP($B39,'TH06'!$B$12:$N$51,12,FALSE)))))</f>
        <v/>
      </c>
      <c r="CG39" s="176" t="str">
        <f>IF(OR($CE$6="",$CE$7=""),"",IF($B39="","",IF(ISNA(VLOOKUP($B39,'TH06'!$B$12:$N$51,13,FALSE)),"",IF(VLOOKUP($B39,'TH06'!$B$12:$N$51,13,FALSE)="","",VLOOKUP($B39,'TH06'!$B$12:$N$51,13,FALSE)))))</f>
        <v/>
      </c>
      <c r="CH39" s="70"/>
      <c r="CI39" s="71" t="str">
        <f t="shared" si="21"/>
        <v/>
      </c>
      <c r="CJ39" s="200">
        <f t="shared" si="22"/>
        <v>6.6</v>
      </c>
      <c r="CK39" s="201" t="str">
        <f t="shared" si="23"/>
        <v/>
      </c>
      <c r="CL39" s="82"/>
      <c r="CM39" s="79" t="str">
        <f t="shared" si="0"/>
        <v>TBKhá</v>
      </c>
      <c r="CN39" s="79" t="str">
        <f t="shared" si="1"/>
        <v/>
      </c>
      <c r="CO39" s="79" t="str">
        <f t="shared" si="2"/>
        <v/>
      </c>
      <c r="CP39" s="49"/>
      <c r="CQ39" s="177">
        <f t="shared" si="3"/>
        <v>2</v>
      </c>
      <c r="CR39" s="178">
        <f t="shared" si="24"/>
        <v>0</v>
      </c>
      <c r="CS39" s="17">
        <f t="shared" si="25"/>
        <v>4</v>
      </c>
      <c r="CT39" s="17">
        <f t="shared" si="26"/>
        <v>6.7</v>
      </c>
      <c r="CU39" s="17">
        <f t="shared" si="27"/>
        <v>5.5</v>
      </c>
      <c r="CV39" s="17">
        <f t="shared" si="28"/>
        <v>10</v>
      </c>
      <c r="CW39" s="17" t="str">
        <f t="shared" si="29"/>
        <v/>
      </c>
      <c r="CX39" s="17" t="str">
        <f t="shared" si="30"/>
        <v/>
      </c>
      <c r="CY39" s="17" t="str">
        <f t="shared" si="31"/>
        <v/>
      </c>
      <c r="CZ39" s="17" t="str">
        <f t="shared" si="32"/>
        <v/>
      </c>
      <c r="DA39" s="17" t="str">
        <f t="shared" si="33"/>
        <v/>
      </c>
      <c r="DB39" s="17">
        <f t="shared" si="34"/>
        <v>8</v>
      </c>
      <c r="DC39" s="17">
        <f t="shared" si="35"/>
        <v>8</v>
      </c>
      <c r="DD39" s="17">
        <f t="shared" si="36"/>
        <v>9</v>
      </c>
      <c r="DE39" s="17" t="str">
        <f t="shared" si="37"/>
        <v/>
      </c>
      <c r="DF39" s="17" t="str">
        <f t="shared" si="38"/>
        <v/>
      </c>
      <c r="DG39" s="179" t="str">
        <f t="shared" si="39"/>
        <v/>
      </c>
      <c r="DH39" s="192">
        <f t="shared" si="4"/>
        <v>2</v>
      </c>
      <c r="DI39" s="178">
        <f t="shared" si="40"/>
        <v>2.6</v>
      </c>
      <c r="DJ39" s="17">
        <f t="shared" si="41"/>
        <v>4.3</v>
      </c>
      <c r="DK39" s="17">
        <f t="shared" si="42"/>
        <v>6.5</v>
      </c>
      <c r="DL39" s="17">
        <f t="shared" si="43"/>
        <v>5.9</v>
      </c>
      <c r="DM39" s="17">
        <f t="shared" si="44"/>
        <v>8.4</v>
      </c>
      <c r="DN39" s="17" t="str">
        <f t="shared" si="45"/>
        <v/>
      </c>
      <c r="DO39" s="17" t="str">
        <f t="shared" si="46"/>
        <v/>
      </c>
      <c r="DP39" s="17" t="str">
        <f t="shared" si="47"/>
        <v/>
      </c>
      <c r="DQ39" s="17" t="str">
        <f t="shared" si="48"/>
        <v/>
      </c>
      <c r="DR39" s="17" t="str">
        <f t="shared" si="49"/>
        <v/>
      </c>
      <c r="DS39" s="17">
        <f t="shared" si="50"/>
        <v>7.5</v>
      </c>
      <c r="DT39" s="17">
        <f t="shared" si="51"/>
        <v>7.5</v>
      </c>
      <c r="DU39" s="17">
        <f t="shared" si="52"/>
        <v>8.1999999999999993</v>
      </c>
      <c r="DV39" s="17" t="str">
        <f t="shared" si="53"/>
        <v/>
      </c>
      <c r="DW39" s="17" t="str">
        <f t="shared" si="54"/>
        <v/>
      </c>
      <c r="DX39" s="17" t="str">
        <f t="shared" si="55"/>
        <v/>
      </c>
      <c r="DY39" s="204">
        <f t="shared" si="5"/>
        <v>6.6</v>
      </c>
      <c r="DZ39" s="86" t="str">
        <f t="shared" si="56"/>
        <v/>
      </c>
      <c r="EA39" s="17" t="str">
        <f t="shared" si="57"/>
        <v/>
      </c>
      <c r="EB39" s="17" t="str">
        <f t="shared" si="58"/>
        <v/>
      </c>
      <c r="EC39" s="17" t="str">
        <f t="shared" si="59"/>
        <v/>
      </c>
      <c r="ED39" s="17" t="str">
        <f t="shared" si="60"/>
        <v/>
      </c>
      <c r="EE39" s="17" t="str">
        <f t="shared" si="61"/>
        <v/>
      </c>
      <c r="EF39" s="17" t="str">
        <f t="shared" si="62"/>
        <v/>
      </c>
      <c r="EG39" s="17" t="str">
        <f t="shared" si="63"/>
        <v/>
      </c>
      <c r="EH39" s="17" t="str">
        <f t="shared" si="64"/>
        <v/>
      </c>
      <c r="EI39" s="17" t="str">
        <f t="shared" si="65"/>
        <v/>
      </c>
      <c r="EJ39" s="17" t="str">
        <f t="shared" si="66"/>
        <v/>
      </c>
      <c r="EK39" s="17" t="str">
        <f t="shared" si="67"/>
        <v/>
      </c>
      <c r="EL39" s="17" t="str">
        <f t="shared" si="68"/>
        <v/>
      </c>
      <c r="EM39" s="17" t="str">
        <f t="shared" si="69"/>
        <v/>
      </c>
      <c r="EN39" s="17" t="str">
        <f t="shared" si="70"/>
        <v/>
      </c>
      <c r="EO39" s="227" t="str">
        <f t="shared" si="71"/>
        <v/>
      </c>
      <c r="EP39" s="178">
        <f t="shared" si="72"/>
        <v>2.6</v>
      </c>
      <c r="EQ39" s="17">
        <f t="shared" si="73"/>
        <v>4.3</v>
      </c>
      <c r="ER39" s="17">
        <f t="shared" si="74"/>
        <v>6.5</v>
      </c>
      <c r="ES39" s="17">
        <f t="shared" si="75"/>
        <v>5.9</v>
      </c>
      <c r="ET39" s="17">
        <f t="shared" si="76"/>
        <v>8.4</v>
      </c>
      <c r="EU39" s="17" t="str">
        <f t="shared" si="77"/>
        <v/>
      </c>
      <c r="EV39" s="17" t="str">
        <f t="shared" si="78"/>
        <v/>
      </c>
      <c r="EW39" s="17" t="str">
        <f t="shared" si="79"/>
        <v/>
      </c>
      <c r="EX39" s="17" t="str">
        <f t="shared" si="80"/>
        <v/>
      </c>
      <c r="EY39" s="17" t="str">
        <f t="shared" si="81"/>
        <v/>
      </c>
      <c r="EZ39" s="17">
        <f t="shared" si="82"/>
        <v>7.5</v>
      </c>
      <c r="FA39" s="17">
        <f t="shared" si="83"/>
        <v>7.5</v>
      </c>
      <c r="FB39" s="17">
        <f t="shared" si="84"/>
        <v>8.1999999999999993</v>
      </c>
      <c r="FC39" s="17" t="str">
        <f t="shared" si="85"/>
        <v/>
      </c>
      <c r="FD39" s="17" t="str">
        <f t="shared" si="86"/>
        <v/>
      </c>
      <c r="FE39" s="17" t="str">
        <f t="shared" si="87"/>
        <v/>
      </c>
      <c r="FF39" s="204" t="str">
        <f t="shared" si="6"/>
        <v/>
      </c>
    </row>
    <row r="40" spans="1:162" ht="15.75">
      <c r="A40" s="63">
        <f>IF(B40="","",IF(SUBTOTAL(3,$B$12:B40)=SUBTOTAL(3,$B$12:B39),"",SUBTOTAL(3,$B$12:B40)))</f>
        <v>29</v>
      </c>
      <c r="B40" s="283" t="s">
        <v>283</v>
      </c>
      <c r="C40" s="66" t="str">
        <f>IF($B40="","",IF(ISNA(VLOOKUP($B40,'DS LOP HKI'!$B$2:$D$1060,2,FALSE))=TRUE,"",VLOOKUP($B40,'DS LOP HKI'!$B$2:$D$1060,2,FALSE)))</f>
        <v>Nguyễn Tứ</v>
      </c>
      <c r="D40" s="67" t="str">
        <f>IF($B40="","",IF(ISNA(VLOOKUP($B40,'DS LOP HKI'!$B$2:$D$1060,3,FALSE))=TRUE,"",VLOOKUP($B40,'DS LOP HKI'!$B$2:$D$1060,3,FALSE)))</f>
        <v>Tuần</v>
      </c>
      <c r="E40" s="283" t="s">
        <v>38</v>
      </c>
      <c r="F40" s="47"/>
      <c r="G40" s="76"/>
      <c r="H40" s="69">
        <f>IF(OR($H$6="",$H$7=""),"",IF($B40="","",IF(ISNA(VLOOKUP($B40,'LT01'!$B$12:$N$51,11,FALSE)),"",IF(VLOOKUP($B40,'LT01'!$B$12:$N$51,11,FALSE)="","",VLOOKUP($B40,'LT01'!$B$12:$N$51,11,FALSE)))))</f>
        <v>6</v>
      </c>
      <c r="I40" s="176">
        <f>IF(OR($H$6="",$H$7=""),"",IF($B40="","",IF(ISNA(VLOOKUP($B40,'LT01'!$B$12:$N$51,12,FALSE)),"",IF(VLOOKUP($B40,'LT01'!$B$12:$N$51,12,FALSE)="","",VLOOKUP($B40,'LT01'!$B$12:$N$51,12,FALSE)))))</f>
        <v>6</v>
      </c>
      <c r="J40" s="176">
        <f>IF(OR($H$6="",$H$7=""),"",IF($B40="","",IF(ISNA(VLOOKUP($B40,'LT01'!$B$12:$N$51,13,FALSE)),"",IF(VLOOKUP($B40,'LT01'!$B$12:$N$51,13,FALSE)="","",VLOOKUP($B40,'LT01'!$B$12:$N$51,13,FALSE)))))</f>
        <v>6</v>
      </c>
      <c r="K40" s="70"/>
      <c r="L40" s="71" t="str">
        <f t="shared" si="7"/>
        <v/>
      </c>
      <c r="M40" s="69">
        <f>IF(OR($M$6="",$M$7=""),"",IF($B40="","",IF(ISNA(VLOOKUP($B40,'LT02'!$B$12:$N$51,11,FALSE)),"",IF(VLOOKUP($B40,'LT02'!$B$12:$N$51,11,FALSE)="","",VLOOKUP($B40,'LT02'!$B$12:$N$51,11,FALSE)))))</f>
        <v>6</v>
      </c>
      <c r="N40" s="176">
        <f>IF(OR($H$6="",$H$7=""),"",IF($B40="","",IF(ISNA(VLOOKUP($B40,'LT02'!$B$12:$N$51,12,FALSE)),"",IF(VLOOKUP($B40,'LT02'!$B$12:$N$51,12,FALSE)="","",VLOOKUP($B40,'LT02'!$B$12:$N$51,12,FALSE)))))</f>
        <v>7</v>
      </c>
      <c r="O40" s="176">
        <f>IF(OR($M$6="",$M$7=""),"",IF($B40="","",IF(ISNA(VLOOKUP($B40,'LT02'!$B$12:$N$51,13,FALSE)),"",IF(VLOOKUP($B40,'LT02'!$B$12:$N$51,13,FALSE)="","",VLOOKUP($B40,'LT02'!$B$12:$N$51,13,FALSE)))))</f>
        <v>6.6</v>
      </c>
      <c r="P40" s="70"/>
      <c r="Q40" s="71" t="str">
        <f t="shared" si="8"/>
        <v/>
      </c>
      <c r="R40" s="69">
        <f>IF(OR($R$6="",$R$7=""),"",IF($B40="","",IF(ISNA(VLOOKUP($B40,'LT03'!$B$12:$N$51,11,FALSE)),"",IF(VLOOKUP($B40,'LT03'!$B$12:$N$51,11,FALSE)="","",VLOOKUP($B40,'LT03'!$B$12:$N$51,11,FALSE)))))</f>
        <v>5.7</v>
      </c>
      <c r="S40" s="176">
        <f>IF(OR($H$6="",$H$7=""),"",IF($B40="","",IF(ISNA(VLOOKUP($B40,'LT03'!$B$12:$N$51,12,FALSE)),"",IF(VLOOKUP($B40,'LT03'!$B$12:$N$51,12,FALSE)="","",VLOOKUP($B40,'LT03'!$B$12:$N$51,12,FALSE)))))</f>
        <v>6.4</v>
      </c>
      <c r="T40" s="176">
        <f>IF(OR($R$6="",$R$7=""),"",IF($B40="","",IF(ISNA(VLOOKUP($B40,'LT03'!$B$12:$N$51,13,FALSE)),"",IF(VLOOKUP($B40,'LT03'!$B$12:$N$51,13,FALSE)="","",VLOOKUP($B40,'LT03'!$B$12:$N$51,13,FALSE)))))</f>
        <v>6.1</v>
      </c>
      <c r="U40" s="70"/>
      <c r="V40" s="71" t="str">
        <f t="shared" si="9"/>
        <v/>
      </c>
      <c r="W40" s="69">
        <f>IF(OR($W$6="",$W$7=""),"",IF($B40="","",IF(ISNA(VLOOKUP($B40,'LT04'!$B$12:$N$51,11,FALSE)),"",IF(VLOOKUP($B40,'LT04'!$B$12:$N$51,11,FALSE)="","",VLOOKUP($B40,'LT04'!$B$12:$N$51,11,FALSE)))))</f>
        <v>8.1999999999999993</v>
      </c>
      <c r="X40" s="176">
        <f>IF(OR($H$6="",$H$7=""),"",IF($B40="","",IF(ISNA(VLOOKUP($B40,'LT04'!$B$12:$N$51,12,FALSE)),"",IF(VLOOKUP($B40,'LT04'!$B$12:$N$51,12,FALSE)="","",VLOOKUP($B40,'LT04'!$B$12:$N$51,12,FALSE)))))</f>
        <v>9</v>
      </c>
      <c r="Y40" s="176">
        <f>IF(OR($W$6="",$W$7=""),"",IF($B40="","",IF(ISNA(VLOOKUP($B40,'LT04'!$B$12:$N$51,13,FALSE)),"",IF(VLOOKUP($B40,'LT04'!$B$12:$N$51,13,FALSE)="","",VLOOKUP($B40,'LT04'!$B$12:$N$51,13,FALSE)))))</f>
        <v>8.6999999999999993</v>
      </c>
      <c r="Z40" s="70"/>
      <c r="AA40" s="71" t="str">
        <f t="shared" si="10"/>
        <v/>
      </c>
      <c r="AB40" s="69">
        <f>IF(OR($AB$6="",$AB$7=""),"",IF($B40="","",IF(ISNA(VLOOKUP($B40,'LT05'!$B$12:$N$51,11,FALSE)),"",IF(VLOOKUP($B40,'LT05'!$B$12:$N$51,11,FALSE)="","",VLOOKUP($B40,'LT05'!$B$12:$N$51,11,FALSE)))))</f>
        <v>7.7</v>
      </c>
      <c r="AC40" s="176">
        <f>IF(OR($H$6="",$H$7=""),"",IF($B40="","",IF(ISNA(VLOOKUP($B40,'LT05'!$B$12:$N$51,12,FALSE)),"",IF(VLOOKUP($B40,'LT05'!$B$12:$N$51,12,FALSE)="","",VLOOKUP($B40,'LT05'!$B$12:$N$51,12,FALSE)))))</f>
        <v>10</v>
      </c>
      <c r="AD40" s="176">
        <f>IF(OR($AB$6="",$AB$7=""),"",IF($B40="","",IF(ISNA(VLOOKUP($B40,'LT05'!$B$12:$N$51,13,FALSE)),"",IF(VLOOKUP($B40,'LT05'!$B$12:$N$51,13,FALSE)="","",VLOOKUP($B40,'LT05'!$B$12:$N$51,13,FALSE)))))</f>
        <v>9.1</v>
      </c>
      <c r="AE40" s="70"/>
      <c r="AF40" s="71" t="str">
        <f t="shared" si="11"/>
        <v/>
      </c>
      <c r="AG40" s="69" t="str">
        <f>IF(OR($AG$6="",$AG$7=""),"",IF($B40="","",IF(ISNA(VLOOKUP($B40,'LT06'!$B$12:$N$51,11,FALSE)),"",IF(VLOOKUP($B40,'LT06'!$B$12:$N$51,11,FALSE)="","",VLOOKUP($B40,'LT06'!$B$12:$N$51,11,FALSE)))))</f>
        <v/>
      </c>
      <c r="AH40" s="176" t="str">
        <f>IF(OR($H$6="",$H$7=""),"",IF($B40="","",IF(ISNA(VLOOKUP($B40,'LT06'!$B$12:$N$51,12,FALSE)),"",IF(VLOOKUP($B40,'LT06'!$B$12:$N$51,12,FALSE)="","",VLOOKUP($B40,'LT06'!$B$12:$N$51,12,FALSE)))))</f>
        <v/>
      </c>
      <c r="AI40" s="176" t="str">
        <f>IF(OR($AG$6="",$AG$7=""),"",IF($B40="","",IF(ISNA(VLOOKUP($B40,'LT06'!$B$12:$N$51,13,FALSE)),"",IF(VLOOKUP($B40,'LT06'!$B$12:$N$51,13,FALSE)="","",VLOOKUP($B40,'LT06'!$B$12:$N$51,13,FALSE)))))</f>
        <v/>
      </c>
      <c r="AJ40" s="70"/>
      <c r="AK40" s="71" t="str">
        <f t="shared" si="12"/>
        <v/>
      </c>
      <c r="AL40" s="69" t="str">
        <f>IF(OR($AL$6="",$AL$7=""),"",IF($B40="","",IF(ISNA(VLOOKUP($B40,'LT07'!$B$12:$N$51,11,FALSE)),"",IF(VLOOKUP($B40,'LT07'!$B$12:$N$51,11,FALSE)="","",VLOOKUP($B40,'LT07'!$B$12:$N$51,11,FALSE)))))</f>
        <v/>
      </c>
      <c r="AM40" s="176" t="str">
        <f>IF(OR($H$6="",$H$7=""),"",IF($B40="","",IF(ISNA(VLOOKUP($B40,'LT07'!$B$12:$N$51,12,FALSE)),"",IF(VLOOKUP($B40,'LT07'!$B$12:$N$51,12,FALSE)="","",VLOOKUP($B40,'LT07'!$B$12:$N$51,12,FALSE)))))</f>
        <v/>
      </c>
      <c r="AN40" s="176" t="str">
        <f>IF(OR($AL$6="",$AL$7=""),"",IF($B40="","",IF(ISNA(VLOOKUP($B40,'LT07'!$B$12:$N$51,13,FALSE)),"",IF(VLOOKUP($B40,'LT07'!$B$12:$N$51,13,FALSE)="","",VLOOKUP($B40,'LT07'!$B$12:$N$51,13,FALSE)))))</f>
        <v/>
      </c>
      <c r="AO40" s="70"/>
      <c r="AP40" s="71" t="str">
        <f t="shared" si="13"/>
        <v/>
      </c>
      <c r="AQ40" s="69" t="str">
        <f>IF(OR($AQ$6="",$AQ$7=""),"",IF($B40="","",IF(ISNA(VLOOKUP($B40,'LT08'!$B$12:$N$51,11,FALSE)),"",IF(VLOOKUP($B40,'LT08'!$B$12:$N$51,11,FALSE)="","",VLOOKUP($B40,'LT08'!$B$12:$N$51,11,FALSE)))))</f>
        <v/>
      </c>
      <c r="AR40" s="176" t="str">
        <f>IF(OR($H$6="",$H$7=""),"",IF($B40="","",IF(ISNA(VLOOKUP($B40,'LT08'!$B$12:$N$51,12,FALSE)),"",IF(VLOOKUP($B40,'LT08'!$B$12:$N$51,12,FALSE)="","",VLOOKUP($B40,'LT08'!$B$12:$N$51,12,FALSE)))))</f>
        <v/>
      </c>
      <c r="AS40" s="176" t="str">
        <f>IF(OR($AQ$6="",$AQ$7=""),"",IF($B40="","",IF(ISNA(VLOOKUP($B40,'LT08'!$B$12:$N$51,13,FALSE)),"",IF(VLOOKUP($B40,'LT08'!$B$12:$N$51,13,FALSE)="","",VLOOKUP($B40,'LT08'!$B$12:$N$51,13,FALSE)))))</f>
        <v/>
      </c>
      <c r="AT40" s="70"/>
      <c r="AU40" s="71" t="str">
        <f t="shared" si="14"/>
        <v/>
      </c>
      <c r="AV40" s="69" t="str">
        <f>IF(OR($AV$6="",$AV$7=""),"",IF($B40="","",IF(ISNA(VLOOKUP($B40,'LT09'!$B$12:$N$51,11,FALSE)),"",IF(VLOOKUP($B40,'LT09'!$B$12:$N$51,11,FALSE)="","",VLOOKUP($B40,'LT09'!$B$12:$N$51,11,FALSE)))))</f>
        <v/>
      </c>
      <c r="AW40" s="176" t="str">
        <f>IF(OR($H$6="",$H$7=""),"",IF($B40="","",IF(ISNA(VLOOKUP($B40,'LT09'!$B$12:$N$51,12,FALSE)),"",IF(VLOOKUP($B40,'LT09'!$B$12:$N$51,12,FALSE)="","",VLOOKUP($B40,'LT09'!$B$12:$N$51,12,FALSE)))))</f>
        <v/>
      </c>
      <c r="AX40" s="176" t="str">
        <f>IF(OR($AV$6="",$AV$7=""),"",IF($B40="","",IF(ISNA(VLOOKUP($B40,'LT09'!$B$12:$N$51,13,FALSE)),"",IF(VLOOKUP($B40,'LT09'!$B$12:$N$51,13,FALSE)="","",VLOOKUP($B40,'LT09'!$B$12:$N$51,13,FALSE)))))</f>
        <v/>
      </c>
      <c r="AY40" s="70"/>
      <c r="AZ40" s="71" t="str">
        <f t="shared" si="15"/>
        <v/>
      </c>
      <c r="BA40" s="68"/>
      <c r="BB40" s="205"/>
      <c r="BC40" s="176" t="str">
        <f>IF(OR($BF$6="",$BF$7=""),"",IF($B40="","",IF(ISNA(VLOOKUP($B40,'DO AN'!$B$12:$N$51,11,FALSE)),"",IF(VLOOKUP($B40,'DO AN'!$B$12:$N$51,11,FALSE)="","",VLOOKUP($B40,'DO AN'!$B$12:$N$51,11,FALSE)))))</f>
        <v/>
      </c>
      <c r="BD40" s="70"/>
      <c r="BE40" s="75"/>
      <c r="BF40" s="69">
        <f>IF(OR($BF$6="",$BF$7=""),"",IF($B40="","",IF(ISNA(VLOOKUP($B40,'TH01'!$B$12:$N$51,11,FALSE)),"",IF(VLOOKUP($B40,'TH01'!$B$12:$N$51,11,FALSE)="","",VLOOKUP($B40,'TH01'!$B$12:$N$51,11,FALSE)))))</f>
        <v>9.8000000000000007</v>
      </c>
      <c r="BG40" s="176">
        <f>IF(OR($H$6="",$H$7=""),"",IF($B40="","",IF(ISNA(VLOOKUP($B40,'TH01'!$B$12:$N$51,12,FALSE)),"",IF(VLOOKUP($B40,'TH01'!$B$12:$N$51,12,FALSE)="","",VLOOKUP($B40,'TH01'!$B$12:$N$51,12,FALSE)))))</f>
        <v>7</v>
      </c>
      <c r="BH40" s="176">
        <f>IF(OR($BF$6="",$BF$7=""),"",IF($B40="","",IF(ISNA(VLOOKUP($B40,'TH01'!$B$12:$N$51,13,FALSE)),"",IF(VLOOKUP($B40,'TH01'!$B$12:$N$51,13,FALSE)="","",VLOOKUP($B40,'TH01'!$B$12:$N$51,13,FALSE)))))</f>
        <v>8.1</v>
      </c>
      <c r="BI40" s="70"/>
      <c r="BJ40" s="71" t="str">
        <f t="shared" si="16"/>
        <v/>
      </c>
      <c r="BK40" s="69">
        <f>IF(OR($BK$6="",$BK$7=""),"",IF($B40="","",IF(ISNA(VLOOKUP($B40,'TH02'!$B$12:$N$51,11,FALSE)),"",IF(VLOOKUP($B40,'TH02'!$B$12:$N$51,11,FALSE)="","",VLOOKUP($B40,'TH02'!$B$12:$N$51,11,FALSE)))))</f>
        <v>9.3000000000000007</v>
      </c>
      <c r="BL40" s="176">
        <f>IF(OR($H$6="",$H$7=""),"",IF($B40="","",IF(ISNA(VLOOKUP($B40,'TH02'!$B$12:$N$51,12,FALSE)),"",IF(VLOOKUP($B40,'TH02'!$B$12:$N$51,12,FALSE)="","",VLOOKUP($B40,'TH02'!$B$12:$N$51,12,FALSE)))))</f>
        <v>9</v>
      </c>
      <c r="BM40" s="176">
        <f>IF(OR($BK$6="",$BK$7=""),"",IF($B40="","",IF(ISNA(VLOOKUP($B40,'TH02'!$B$12:$N$51,13,FALSE)),"",IF(VLOOKUP($B40,'TH02'!$B$12:$N$51,13,FALSE)="","",VLOOKUP($B40,'TH02'!$B$12:$N$51,13,FALSE)))))</f>
        <v>9.1</v>
      </c>
      <c r="BN40" s="70"/>
      <c r="BO40" s="71" t="str">
        <f t="shared" si="17"/>
        <v/>
      </c>
      <c r="BP40" s="69">
        <f>IF(OR($BP$6="",$BP$7=""),"",IF($B40="","",IF(ISNA(VLOOKUP($B40,'TH03'!$B$12:$N$51,11,FALSE)),"",IF(VLOOKUP($B40,'TH03'!$B$12:$N$51,11,FALSE)="","",VLOOKUP($B40,'TH03'!$B$12:$N$51,11,FALSE)))))</f>
        <v>7.4</v>
      </c>
      <c r="BQ40" s="176">
        <f>IF(OR($H$6="",$H$7=""),"",IF($B40="","",IF(ISNA(VLOOKUP($B40,'TH03'!$B$12:$N$51,12,FALSE)),"",IF(VLOOKUP($B40,'TH03'!$B$12:$N$51,12,FALSE)="","",VLOOKUP($B40,'TH03'!$B$12:$N$51,12,FALSE)))))</f>
        <v>9</v>
      </c>
      <c r="BR40" s="176">
        <f>IF(OR($BP$6="",$BP$7=""),"",IF($B40="","",IF(ISNA(VLOOKUP($B40,'TH03'!$B$12:$N$51,13,FALSE)),"",IF(VLOOKUP($B40,'TH03'!$B$12:$N$51,13,FALSE)="","",VLOOKUP($B40,'TH03'!$B$12:$N$51,13,FALSE)))))</f>
        <v>8.4</v>
      </c>
      <c r="BS40" s="48"/>
      <c r="BT40" s="71" t="str">
        <f t="shared" si="18"/>
        <v/>
      </c>
      <c r="BU40" s="69" t="str">
        <f>IF(OR($BU$6="",$BU$7=""),"",IF($B40="","",IF(ISNA(VLOOKUP($B40,'TH04'!$B$12:$N$51,11,FALSE)),"",IF(VLOOKUP($B40,'TH04'!$B$12:$N$51,11,FALSE)="","",VLOOKUP($B40,'TH04'!$B$12:$N$51,11,FALSE)))))</f>
        <v/>
      </c>
      <c r="BV40" s="176" t="str">
        <f>IF(OR($H$6="",$H$7=""),"",IF($B40="","",IF(ISNA(VLOOKUP($B40,'TH04'!$B$12:$N$51,12,FALSE)),"",IF(VLOOKUP($B40,'TH04'!$B$12:$N$51,12,FALSE)="","",VLOOKUP($B40,'TH04'!$B$12:$N$51,12,FALSE)))))</f>
        <v/>
      </c>
      <c r="BW40" s="176" t="str">
        <f>IF(OR($BU$6="",$BU$7=""),"",IF($B40="","",IF(ISNA(VLOOKUP($B40,'TH04'!$B$12:$N$51,13,FALSE)),"",IF(VLOOKUP($B40,'TH04'!$B$12:$N$51,13,FALSE)="","",VLOOKUP($B40,'TH04'!$B$12:$N$51,13,FALSE)))))</f>
        <v/>
      </c>
      <c r="BX40" s="70"/>
      <c r="BY40" s="71" t="str">
        <f t="shared" si="19"/>
        <v/>
      </c>
      <c r="BZ40" s="69" t="str">
        <f>IF(OR($BZ$6="",$BZ$7=""),"",IF($B40="","",IF(ISNA(VLOOKUP($B40,'TH05'!$B$12:$N$51,11,FALSE)),"",IF(VLOOKUP($B40,'TH05'!$B$12:$N$51,11,FALSE)="","",VLOOKUP($B40,'TH05'!$B$12:$N$51,11,FALSE)))))</f>
        <v/>
      </c>
      <c r="CA40" s="176" t="str">
        <f>IF(OR($H$6="",$H$7=""),"",IF($B40="","",IF(ISNA(VLOOKUP($B40,'TH05'!$B$12:$N$51,12,FALSE)),"",IF(VLOOKUP($B40,'TH05'!$B$12:$N$51,12,FALSE)="","",VLOOKUP($B40,'TH05'!$B$12:$N$51,12,FALSE)))))</f>
        <v/>
      </c>
      <c r="CB40" s="176" t="str">
        <f>IF(OR($BZ$6="",$BZ$7=""),"",IF($B40="","",IF(ISNA(VLOOKUP($B40,'TH05'!$B$12:$N$51,13,FALSE)),"",IF(VLOOKUP($B40,'TH05'!$B$12:$N$51,13,FALSE)="","",VLOOKUP($B40,'TH05'!$B$12:$N$51,13,FALSE)))))</f>
        <v/>
      </c>
      <c r="CC40" s="70"/>
      <c r="CD40" s="71" t="str">
        <f t="shared" si="20"/>
        <v/>
      </c>
      <c r="CE40" s="69" t="str">
        <f>IF(OR($CE$6="",$CE$7=""),"",IF($B40="","",IF(ISNA(VLOOKUP($B40,'TH06'!$B$12:$N$51,11,FALSE)),"",IF(VLOOKUP($B40,'TH06'!$B$12:$N$51,11,FALSE)="","",VLOOKUP($B40,'TH06'!$B$12:$N$51,11,FALSE)))))</f>
        <v/>
      </c>
      <c r="CF40" s="176" t="str">
        <f>IF(OR($H$6="",$H$7=""),"",IF($B40="","",IF(ISNA(VLOOKUP($B40,'TH06'!$B$12:$N$51,12,FALSE)),"",IF(VLOOKUP($B40,'TH06'!$B$12:$N$51,12,FALSE)="","",VLOOKUP($B40,'TH06'!$B$12:$N$51,12,FALSE)))))</f>
        <v/>
      </c>
      <c r="CG40" s="176" t="str">
        <f>IF(OR($CE$6="",$CE$7=""),"",IF($B40="","",IF(ISNA(VLOOKUP($B40,'TH06'!$B$12:$N$51,13,FALSE)),"",IF(VLOOKUP($B40,'TH06'!$B$12:$N$51,13,FALSE)="","",VLOOKUP($B40,'TH06'!$B$12:$N$51,13,FALSE)))))</f>
        <v/>
      </c>
      <c r="CH40" s="70"/>
      <c r="CI40" s="71" t="str">
        <f t="shared" si="21"/>
        <v/>
      </c>
      <c r="CJ40" s="200">
        <f t="shared" si="22"/>
        <v>7.8</v>
      </c>
      <c r="CK40" s="201" t="str">
        <f t="shared" si="23"/>
        <v/>
      </c>
      <c r="CL40" s="82"/>
      <c r="CM40" s="79" t="str">
        <f t="shared" si="0"/>
        <v>Khá</v>
      </c>
      <c r="CN40" s="79" t="str">
        <f t="shared" si="1"/>
        <v/>
      </c>
      <c r="CO40" s="79" t="str">
        <f t="shared" si="2"/>
        <v/>
      </c>
      <c r="CP40" s="49"/>
      <c r="CQ40" s="177">
        <f t="shared" si="3"/>
        <v>0</v>
      </c>
      <c r="CR40" s="178">
        <f t="shared" si="24"/>
        <v>6</v>
      </c>
      <c r="CS40" s="17">
        <f t="shared" si="25"/>
        <v>7</v>
      </c>
      <c r="CT40" s="17">
        <f t="shared" si="26"/>
        <v>6.4</v>
      </c>
      <c r="CU40" s="17">
        <f t="shared" si="27"/>
        <v>9</v>
      </c>
      <c r="CV40" s="17">
        <f t="shared" si="28"/>
        <v>10</v>
      </c>
      <c r="CW40" s="17" t="str">
        <f t="shared" si="29"/>
        <v/>
      </c>
      <c r="CX40" s="17" t="str">
        <f t="shared" si="30"/>
        <v/>
      </c>
      <c r="CY40" s="17" t="str">
        <f t="shared" si="31"/>
        <v/>
      </c>
      <c r="CZ40" s="17" t="str">
        <f t="shared" si="32"/>
        <v/>
      </c>
      <c r="DA40" s="17" t="str">
        <f t="shared" si="33"/>
        <v/>
      </c>
      <c r="DB40" s="17">
        <f t="shared" si="34"/>
        <v>7</v>
      </c>
      <c r="DC40" s="17">
        <f t="shared" si="35"/>
        <v>9</v>
      </c>
      <c r="DD40" s="17">
        <f t="shared" si="36"/>
        <v>9</v>
      </c>
      <c r="DE40" s="17" t="str">
        <f t="shared" si="37"/>
        <v/>
      </c>
      <c r="DF40" s="17" t="str">
        <f t="shared" si="38"/>
        <v/>
      </c>
      <c r="DG40" s="179" t="str">
        <f t="shared" si="39"/>
        <v/>
      </c>
      <c r="DH40" s="192">
        <f t="shared" si="4"/>
        <v>0</v>
      </c>
      <c r="DI40" s="178">
        <f t="shared" si="40"/>
        <v>6</v>
      </c>
      <c r="DJ40" s="17">
        <f t="shared" si="41"/>
        <v>6.6</v>
      </c>
      <c r="DK40" s="17">
        <f t="shared" si="42"/>
        <v>6.1</v>
      </c>
      <c r="DL40" s="17">
        <f t="shared" si="43"/>
        <v>8.6999999999999993</v>
      </c>
      <c r="DM40" s="17">
        <f t="shared" si="44"/>
        <v>9.1</v>
      </c>
      <c r="DN40" s="17" t="str">
        <f t="shared" si="45"/>
        <v/>
      </c>
      <c r="DO40" s="17" t="str">
        <f t="shared" si="46"/>
        <v/>
      </c>
      <c r="DP40" s="17" t="str">
        <f t="shared" si="47"/>
        <v/>
      </c>
      <c r="DQ40" s="17" t="str">
        <f t="shared" si="48"/>
        <v/>
      </c>
      <c r="DR40" s="17" t="str">
        <f t="shared" si="49"/>
        <v/>
      </c>
      <c r="DS40" s="17">
        <f t="shared" si="50"/>
        <v>8.1</v>
      </c>
      <c r="DT40" s="17">
        <f t="shared" si="51"/>
        <v>9.1</v>
      </c>
      <c r="DU40" s="17">
        <f t="shared" si="52"/>
        <v>8.4</v>
      </c>
      <c r="DV40" s="17" t="str">
        <f t="shared" si="53"/>
        <v/>
      </c>
      <c r="DW40" s="17" t="str">
        <f t="shared" si="54"/>
        <v/>
      </c>
      <c r="DX40" s="17" t="str">
        <f t="shared" si="55"/>
        <v/>
      </c>
      <c r="DY40" s="204">
        <f t="shared" si="5"/>
        <v>7.8</v>
      </c>
      <c r="DZ40" s="86" t="str">
        <f t="shared" si="56"/>
        <v/>
      </c>
      <c r="EA40" s="17" t="str">
        <f t="shared" si="57"/>
        <v/>
      </c>
      <c r="EB40" s="17" t="str">
        <f t="shared" si="58"/>
        <v/>
      </c>
      <c r="EC40" s="17" t="str">
        <f t="shared" si="59"/>
        <v/>
      </c>
      <c r="ED40" s="17" t="str">
        <f t="shared" si="60"/>
        <v/>
      </c>
      <c r="EE40" s="17" t="str">
        <f t="shared" si="61"/>
        <v/>
      </c>
      <c r="EF40" s="17" t="str">
        <f t="shared" si="62"/>
        <v/>
      </c>
      <c r="EG40" s="17" t="str">
        <f t="shared" si="63"/>
        <v/>
      </c>
      <c r="EH40" s="17" t="str">
        <f t="shared" si="64"/>
        <v/>
      </c>
      <c r="EI40" s="17" t="str">
        <f t="shared" si="65"/>
        <v/>
      </c>
      <c r="EJ40" s="17" t="str">
        <f t="shared" si="66"/>
        <v/>
      </c>
      <c r="EK40" s="17" t="str">
        <f t="shared" si="67"/>
        <v/>
      </c>
      <c r="EL40" s="17" t="str">
        <f t="shared" si="68"/>
        <v/>
      </c>
      <c r="EM40" s="17" t="str">
        <f t="shared" si="69"/>
        <v/>
      </c>
      <c r="EN40" s="17" t="str">
        <f t="shared" si="70"/>
        <v/>
      </c>
      <c r="EO40" s="227" t="str">
        <f t="shared" si="71"/>
        <v/>
      </c>
      <c r="EP40" s="178">
        <f t="shared" si="72"/>
        <v>6</v>
      </c>
      <c r="EQ40" s="17">
        <f t="shared" si="73"/>
        <v>6.6</v>
      </c>
      <c r="ER40" s="17">
        <f t="shared" si="74"/>
        <v>6.1</v>
      </c>
      <c r="ES40" s="17">
        <f t="shared" si="75"/>
        <v>8.6999999999999993</v>
      </c>
      <c r="ET40" s="17">
        <f t="shared" si="76"/>
        <v>9.1</v>
      </c>
      <c r="EU40" s="17" t="str">
        <f t="shared" si="77"/>
        <v/>
      </c>
      <c r="EV40" s="17" t="str">
        <f t="shared" si="78"/>
        <v/>
      </c>
      <c r="EW40" s="17" t="str">
        <f t="shared" si="79"/>
        <v/>
      </c>
      <c r="EX40" s="17" t="str">
        <f t="shared" si="80"/>
        <v/>
      </c>
      <c r="EY40" s="17" t="str">
        <f t="shared" si="81"/>
        <v/>
      </c>
      <c r="EZ40" s="17">
        <f t="shared" si="82"/>
        <v>8.1</v>
      </c>
      <c r="FA40" s="17">
        <f t="shared" si="83"/>
        <v>9.1</v>
      </c>
      <c r="FB40" s="17">
        <f t="shared" si="84"/>
        <v>8.4</v>
      </c>
      <c r="FC40" s="17" t="str">
        <f t="shared" si="85"/>
        <v/>
      </c>
      <c r="FD40" s="17" t="str">
        <f t="shared" si="86"/>
        <v/>
      </c>
      <c r="FE40" s="17" t="str">
        <f t="shared" si="87"/>
        <v/>
      </c>
      <c r="FF40" s="204" t="str">
        <f t="shared" si="6"/>
        <v/>
      </c>
    </row>
    <row r="41" spans="1:162" ht="15.75">
      <c r="A41" s="63" t="str">
        <f>IF(B41="","",IF(SUBTOTAL(3,$B$12:B41)=SUBTOTAL(3,$B$12:B40),"",SUBTOTAL(3,$B$12:B41)))</f>
        <v/>
      </c>
      <c r="B41" s="253"/>
      <c r="C41" s="66" t="str">
        <f>IF($B41="","",IF(ISNA(VLOOKUP($B41,'DS LOP HKI'!$B$2:$D$1060,2,FALSE))=TRUE,"",VLOOKUP($B41,'DS LOP HKI'!$B$2:$D$1060,2,FALSE)))</f>
        <v/>
      </c>
      <c r="D41" s="67" t="str">
        <f>IF($B41="","",IF(ISNA(VLOOKUP($B41,'DS LOP HKI'!$B$2:$D$1060,3,FALSE))=TRUE,"",VLOOKUP($B41,'DS LOP HKI'!$B$2:$D$1060,3,FALSE)))</f>
        <v/>
      </c>
      <c r="E41" s="49"/>
      <c r="F41" s="47"/>
      <c r="G41" s="76"/>
      <c r="H41" s="69" t="str">
        <f>IF(OR($H$6="",$H$7=""),"",IF($B41="","",IF(ISNA(VLOOKUP($B41,'LT01'!$B$12:$N$51,11,FALSE)),"",IF(VLOOKUP($B41,'LT01'!$B$12:$N$51,11,FALSE)="","",VLOOKUP($B41,'LT01'!$B$12:$N$51,11,FALSE)))))</f>
        <v/>
      </c>
      <c r="I41" s="176" t="str">
        <f>IF(OR($H$6="",$H$7=""),"",IF($B41="","",IF(ISNA(VLOOKUP($B41,'LT01'!$B$12:$N$51,12,FALSE)),"",IF(VLOOKUP($B41,'LT01'!$B$12:$N$51,12,FALSE)="","",VLOOKUP($B41,'LT01'!$B$12:$N$51,12,FALSE)))))</f>
        <v/>
      </c>
      <c r="J41" s="176" t="str">
        <f>IF(OR($H$6="",$H$7=""),"",IF($B41="","",IF(ISNA(VLOOKUP($B41,'LT01'!$B$12:$N$51,13,FALSE)),"",IF(VLOOKUP($B41,'LT01'!$B$12:$N$51,13,FALSE)="","",VLOOKUP($B41,'LT01'!$B$12:$N$51,13,FALSE)))))</f>
        <v/>
      </c>
      <c r="K41" s="70"/>
      <c r="L41" s="71" t="str">
        <f t="shared" si="7"/>
        <v/>
      </c>
      <c r="M41" s="69" t="str">
        <f>IF(OR($M$6="",$M$7=""),"",IF($B41="","",IF(ISNA(VLOOKUP($B41,'LT02'!$B$12:$N$51,11,FALSE)),"",IF(VLOOKUP($B41,'LT02'!$B$12:$N$51,11,FALSE)="","",VLOOKUP($B41,'LT02'!$B$12:$N$51,11,FALSE)))))</f>
        <v/>
      </c>
      <c r="N41" s="176" t="str">
        <f>IF(OR($H$6="",$H$7=""),"",IF($B41="","",IF(ISNA(VLOOKUP($B41,'LT02'!$B$12:$N$51,12,FALSE)),"",IF(VLOOKUP($B41,'LT02'!$B$12:$N$51,12,FALSE)="","",VLOOKUP($B41,'LT02'!$B$12:$N$51,12,FALSE)))))</f>
        <v/>
      </c>
      <c r="O41" s="176" t="str">
        <f>IF(OR($M$6="",$M$7=""),"",IF($B41="","",IF(ISNA(VLOOKUP($B41,'LT02'!$B$12:$N$51,13,FALSE)),"",IF(VLOOKUP($B41,'LT02'!$B$12:$N$51,13,FALSE)="","",VLOOKUP($B41,'LT02'!$B$12:$N$51,13,FALSE)))))</f>
        <v/>
      </c>
      <c r="P41" s="70"/>
      <c r="Q41" s="71" t="str">
        <f t="shared" si="8"/>
        <v/>
      </c>
      <c r="R41" s="69" t="str">
        <f>IF(OR($R$6="",$R$7=""),"",IF($B41="","",IF(ISNA(VLOOKUP($B41,'LT03'!$B$12:$N$51,11,FALSE)),"",IF(VLOOKUP($B41,'LT03'!$B$12:$N$51,11,FALSE)="","",VLOOKUP($B41,'LT03'!$B$12:$N$51,11,FALSE)))))</f>
        <v/>
      </c>
      <c r="S41" s="176" t="str">
        <f>IF(OR($H$6="",$H$7=""),"",IF($B41="","",IF(ISNA(VLOOKUP($B41,'LT03'!$B$12:$N$51,12,FALSE)),"",IF(VLOOKUP($B41,'LT03'!$B$12:$N$51,12,FALSE)="","",VLOOKUP($B41,'LT03'!$B$12:$N$51,12,FALSE)))))</f>
        <v/>
      </c>
      <c r="T41" s="176" t="str">
        <f>IF(OR($R$6="",$R$7=""),"",IF($B41="","",IF(ISNA(VLOOKUP($B41,'LT03'!$B$12:$N$51,13,FALSE)),"",IF(VLOOKUP($B41,'LT03'!$B$12:$N$51,13,FALSE)="","",VLOOKUP($B41,'LT03'!$B$12:$N$51,13,FALSE)))))</f>
        <v/>
      </c>
      <c r="U41" s="70"/>
      <c r="V41" s="71" t="str">
        <f t="shared" si="9"/>
        <v/>
      </c>
      <c r="W41" s="69" t="str">
        <f>IF(OR($W$6="",$W$7=""),"",IF($B41="","",IF(ISNA(VLOOKUP($B41,'LT04'!$B$12:$N$51,11,FALSE)),"",IF(VLOOKUP($B41,'LT04'!$B$12:$N$51,11,FALSE)="","",VLOOKUP($B41,'LT04'!$B$12:$N$51,11,FALSE)))))</f>
        <v/>
      </c>
      <c r="X41" s="176" t="str">
        <f>IF(OR($H$6="",$H$7=""),"",IF($B41="","",IF(ISNA(VLOOKUP($B41,'LT04'!$B$12:$N$51,12,FALSE)),"",IF(VLOOKUP($B41,'LT04'!$B$12:$N$51,12,FALSE)="","",VLOOKUP($B41,'LT04'!$B$12:$N$51,12,FALSE)))))</f>
        <v/>
      </c>
      <c r="Y41" s="176" t="str">
        <f>IF(OR($W$6="",$W$7=""),"",IF($B41="","",IF(ISNA(VLOOKUP($B41,'LT04'!$B$12:$N$51,13,FALSE)),"",IF(VLOOKUP($B41,'LT04'!$B$12:$N$51,13,FALSE)="","",VLOOKUP($B41,'LT04'!$B$12:$N$51,13,FALSE)))))</f>
        <v/>
      </c>
      <c r="Z41" s="70"/>
      <c r="AA41" s="71" t="str">
        <f t="shared" si="10"/>
        <v/>
      </c>
      <c r="AB41" s="69" t="str">
        <f>IF(OR($AB$6="",$AB$7=""),"",IF($B41="","",IF(ISNA(VLOOKUP($B41,'LT05'!$B$12:$N$51,11,FALSE)),"",IF(VLOOKUP($B41,'LT05'!$B$12:$N$51,11,FALSE)="","",VLOOKUP($B41,'LT05'!$B$12:$N$51,11,FALSE)))))</f>
        <v/>
      </c>
      <c r="AC41" s="176" t="str">
        <f>IF(OR($H$6="",$H$7=""),"",IF($B41="","",IF(ISNA(VLOOKUP($B41,'LT05'!$B$12:$N$51,12,FALSE)),"",IF(VLOOKUP($B41,'LT05'!$B$12:$N$51,12,FALSE)="","",VLOOKUP($B41,'LT05'!$B$12:$N$51,12,FALSE)))))</f>
        <v/>
      </c>
      <c r="AD41" s="176" t="str">
        <f>IF(OR($AB$6="",$AB$7=""),"",IF($B41="","",IF(ISNA(VLOOKUP($B41,'LT05'!$B$12:$N$51,13,FALSE)),"",IF(VLOOKUP($B41,'LT05'!$B$12:$N$51,13,FALSE)="","",VLOOKUP($B41,'LT05'!$B$12:$N$51,13,FALSE)))))</f>
        <v/>
      </c>
      <c r="AE41" s="70"/>
      <c r="AF41" s="71" t="str">
        <f t="shared" si="11"/>
        <v/>
      </c>
      <c r="AG41" s="69" t="str">
        <f>IF(OR($AG$6="",$AG$7=""),"",IF($B41="","",IF(ISNA(VLOOKUP($B41,'LT06'!$B$12:$N$51,11,FALSE)),"",IF(VLOOKUP($B41,'LT06'!$B$12:$N$51,11,FALSE)="","",VLOOKUP($B41,'LT06'!$B$12:$N$51,11,FALSE)))))</f>
        <v/>
      </c>
      <c r="AH41" s="176" t="str">
        <f>IF(OR($H$6="",$H$7=""),"",IF($B41="","",IF(ISNA(VLOOKUP($B41,'LT06'!$B$12:$N$51,12,FALSE)),"",IF(VLOOKUP($B41,'LT06'!$B$12:$N$51,12,FALSE)="","",VLOOKUP($B41,'LT06'!$B$12:$N$51,12,FALSE)))))</f>
        <v/>
      </c>
      <c r="AI41" s="176" t="str">
        <f>IF(OR($AG$6="",$AG$7=""),"",IF($B41="","",IF(ISNA(VLOOKUP($B41,'LT06'!$B$12:$N$51,13,FALSE)),"",IF(VLOOKUP($B41,'LT06'!$B$12:$N$51,13,FALSE)="","",VLOOKUP($B41,'LT06'!$B$12:$N$51,13,FALSE)))))</f>
        <v/>
      </c>
      <c r="AJ41" s="70"/>
      <c r="AK41" s="71" t="str">
        <f t="shared" si="12"/>
        <v/>
      </c>
      <c r="AL41" s="69" t="str">
        <f>IF(OR($AL$6="",$AL$7=""),"",IF($B41="","",IF(ISNA(VLOOKUP($B41,'LT07'!$B$12:$N$51,11,FALSE)),"",IF(VLOOKUP($B41,'LT07'!$B$12:$N$51,11,FALSE)="","",VLOOKUP($B41,'LT07'!$B$12:$N$51,11,FALSE)))))</f>
        <v/>
      </c>
      <c r="AM41" s="176" t="str">
        <f>IF(OR($H$6="",$H$7=""),"",IF($B41="","",IF(ISNA(VLOOKUP($B41,'LT07'!$B$12:$N$51,12,FALSE)),"",IF(VLOOKUP($B41,'LT07'!$B$12:$N$51,12,FALSE)="","",VLOOKUP($B41,'LT07'!$B$12:$N$51,12,FALSE)))))</f>
        <v/>
      </c>
      <c r="AN41" s="176" t="str">
        <f>IF(OR($AL$6="",$AL$7=""),"",IF($B41="","",IF(ISNA(VLOOKUP($B41,'LT07'!$B$12:$N$51,13,FALSE)),"",IF(VLOOKUP($B41,'LT07'!$B$12:$N$51,13,FALSE)="","",VLOOKUP($B41,'LT07'!$B$12:$N$51,13,FALSE)))))</f>
        <v/>
      </c>
      <c r="AO41" s="70"/>
      <c r="AP41" s="71" t="str">
        <f t="shared" si="13"/>
        <v/>
      </c>
      <c r="AQ41" s="69" t="str">
        <f>IF(OR($AQ$6="",$AQ$7=""),"",IF($B41="","",IF(ISNA(VLOOKUP($B41,'LT08'!$B$12:$N$51,11,FALSE)),"",IF(VLOOKUP($B41,'LT08'!$B$12:$N$51,11,FALSE)="","",VLOOKUP($B41,'LT08'!$B$12:$N$51,11,FALSE)))))</f>
        <v/>
      </c>
      <c r="AR41" s="176" t="str">
        <f>IF(OR($H$6="",$H$7=""),"",IF($B41="","",IF(ISNA(VLOOKUP($B41,'LT08'!$B$12:$N$51,12,FALSE)),"",IF(VLOOKUP($B41,'LT08'!$B$12:$N$51,12,FALSE)="","",VLOOKUP($B41,'LT08'!$B$12:$N$51,12,FALSE)))))</f>
        <v/>
      </c>
      <c r="AS41" s="176" t="str">
        <f>IF(OR($AQ$6="",$AQ$7=""),"",IF($B41="","",IF(ISNA(VLOOKUP($B41,'LT08'!$B$12:$N$51,13,FALSE)),"",IF(VLOOKUP($B41,'LT08'!$B$12:$N$51,13,FALSE)="","",VLOOKUP($B41,'LT08'!$B$12:$N$51,13,FALSE)))))</f>
        <v/>
      </c>
      <c r="AT41" s="70"/>
      <c r="AU41" s="71" t="str">
        <f t="shared" si="14"/>
        <v/>
      </c>
      <c r="AV41" s="69" t="str">
        <f>IF(OR($AV$6="",$AV$7=""),"",IF($B41="","",IF(ISNA(VLOOKUP($B41,'LT09'!$B$12:$N$51,11,FALSE)),"",IF(VLOOKUP($B41,'LT09'!$B$12:$N$51,11,FALSE)="","",VLOOKUP($B41,'LT09'!$B$12:$N$51,11,FALSE)))))</f>
        <v/>
      </c>
      <c r="AW41" s="176" t="str">
        <f>IF(OR($H$6="",$H$7=""),"",IF($B41="","",IF(ISNA(VLOOKUP($B41,'LT09'!$B$12:$N$51,12,FALSE)),"",IF(VLOOKUP($B41,'LT09'!$B$12:$N$51,12,FALSE)="","",VLOOKUP($B41,'LT09'!$B$12:$N$51,12,FALSE)))))</f>
        <v/>
      </c>
      <c r="AX41" s="176" t="str">
        <f>IF(OR($AV$6="",$AV$7=""),"",IF($B41="","",IF(ISNA(VLOOKUP($B41,'LT09'!$B$12:$N$51,13,FALSE)),"",IF(VLOOKUP($B41,'LT09'!$B$12:$N$51,13,FALSE)="","",VLOOKUP($B41,'LT09'!$B$12:$N$51,13,FALSE)))))</f>
        <v/>
      </c>
      <c r="AY41" s="70"/>
      <c r="AZ41" s="71" t="str">
        <f t="shared" si="15"/>
        <v/>
      </c>
      <c r="BA41" s="68"/>
      <c r="BB41" s="205"/>
      <c r="BC41" s="176" t="str">
        <f>IF(OR($BF$6="",$BF$7=""),"",IF($B41="","",IF(ISNA(VLOOKUP($B41,'DO AN'!$B$12:$N$51,11,FALSE)),"",IF(VLOOKUP($B41,'DO AN'!$B$12:$N$51,11,FALSE)="","",VLOOKUP($B41,'DO AN'!$B$12:$N$51,11,FALSE)))))</f>
        <v/>
      </c>
      <c r="BD41" s="70"/>
      <c r="BE41" s="75"/>
      <c r="BF41" s="69" t="str">
        <f>IF(OR($BF$6="",$BF$7=""),"",IF($B41="","",IF(ISNA(VLOOKUP($B41,'TH01'!$B$12:$N$51,11,FALSE)),"",IF(VLOOKUP($B41,'TH01'!$B$12:$N$51,11,FALSE)="","",VLOOKUP($B41,'TH01'!$B$12:$N$51,11,FALSE)))))</f>
        <v/>
      </c>
      <c r="BG41" s="176" t="str">
        <f>IF(OR($H$6="",$H$7=""),"",IF($B41="","",IF(ISNA(VLOOKUP($B41,'TH01'!$B$12:$N$51,12,FALSE)),"",IF(VLOOKUP($B41,'TH01'!$B$12:$N$51,12,FALSE)="","",VLOOKUP($B41,'TH01'!$B$12:$N$51,12,FALSE)))))</f>
        <v/>
      </c>
      <c r="BH41" s="176" t="str">
        <f>IF(OR($BF$6="",$BF$7=""),"",IF($B41="","",IF(ISNA(VLOOKUP($B41,'TH01'!$B$12:$N$51,13,FALSE)),"",IF(VLOOKUP($B41,'TH01'!$B$12:$N$51,13,FALSE)="","",VLOOKUP($B41,'TH01'!$B$12:$N$51,13,FALSE)))))</f>
        <v/>
      </c>
      <c r="BI41" s="70"/>
      <c r="BJ41" s="71" t="str">
        <f t="shared" si="16"/>
        <v/>
      </c>
      <c r="BK41" s="69" t="str">
        <f>IF(OR($BK$6="",$BK$7=""),"",IF($B41="","",IF(ISNA(VLOOKUP($B41,'TH02'!$B$12:$N$51,11,FALSE)),"",IF(VLOOKUP($B41,'TH02'!$B$12:$N$51,11,FALSE)="","",VLOOKUP($B41,'TH02'!$B$12:$N$51,11,FALSE)))))</f>
        <v/>
      </c>
      <c r="BL41" s="176" t="str">
        <f>IF(OR($H$6="",$H$7=""),"",IF($B41="","",IF(ISNA(VLOOKUP($B41,'TH02'!$B$12:$N$51,12,FALSE)),"",IF(VLOOKUP($B41,'TH02'!$B$12:$N$51,12,FALSE)="","",VLOOKUP($B41,'TH02'!$B$12:$N$51,12,FALSE)))))</f>
        <v/>
      </c>
      <c r="BM41" s="176" t="str">
        <f>IF(OR($BK$6="",$BK$7=""),"",IF($B41="","",IF(ISNA(VLOOKUP($B41,'TH02'!$B$12:$N$51,13,FALSE)),"",IF(VLOOKUP($B41,'TH02'!$B$12:$N$51,13,FALSE)="","",VLOOKUP($B41,'TH02'!$B$12:$N$51,13,FALSE)))))</f>
        <v/>
      </c>
      <c r="BN41" s="70"/>
      <c r="BO41" s="71" t="str">
        <f t="shared" si="17"/>
        <v/>
      </c>
      <c r="BP41" s="69" t="str">
        <f>IF(OR($BP$6="",$BP$7=""),"",IF($B41="","",IF(ISNA(VLOOKUP($B41,'TH03'!$B$12:$N$51,11,FALSE)),"",IF(VLOOKUP($B41,'TH03'!$B$12:$N$51,11,FALSE)="","",VLOOKUP($B41,'TH03'!$B$12:$N$51,11,FALSE)))))</f>
        <v/>
      </c>
      <c r="BQ41" s="176" t="str">
        <f>IF(OR($H$6="",$H$7=""),"",IF($B41="","",IF(ISNA(VLOOKUP($B41,'TH03'!$B$12:$N$51,12,FALSE)),"",IF(VLOOKUP($B41,'TH03'!$B$12:$N$51,12,FALSE)="","",VLOOKUP($B41,'TH03'!$B$12:$N$51,12,FALSE)))))</f>
        <v/>
      </c>
      <c r="BR41" s="176" t="str">
        <f>IF(OR($BP$6="",$BP$7=""),"",IF($B41="","",IF(ISNA(VLOOKUP($B41,'TH03'!$B$12:$N$51,13,FALSE)),"",IF(VLOOKUP($B41,'TH03'!$B$12:$N$51,13,FALSE)="","",VLOOKUP($B41,'TH03'!$B$12:$N$51,13,FALSE)))))</f>
        <v/>
      </c>
      <c r="BS41" s="48"/>
      <c r="BT41" s="71" t="str">
        <f t="shared" si="18"/>
        <v/>
      </c>
      <c r="BU41" s="69" t="str">
        <f>IF(OR($BU$6="",$BU$7=""),"",IF($B41="","",IF(ISNA(VLOOKUP($B41,'TH04'!$B$12:$N$51,11,FALSE)),"",IF(VLOOKUP($B41,'TH04'!$B$12:$N$51,11,FALSE)="","",VLOOKUP($B41,'TH04'!$B$12:$N$51,11,FALSE)))))</f>
        <v/>
      </c>
      <c r="BV41" s="176" t="str">
        <f>IF(OR($H$6="",$H$7=""),"",IF($B41="","",IF(ISNA(VLOOKUP($B41,'TH04'!$B$12:$N$51,12,FALSE)),"",IF(VLOOKUP($B41,'TH04'!$B$12:$N$51,12,FALSE)="","",VLOOKUP($B41,'TH04'!$B$12:$N$51,12,FALSE)))))</f>
        <v/>
      </c>
      <c r="BW41" s="176" t="str">
        <f>IF(OR($BU$6="",$BU$7=""),"",IF($B41="","",IF(ISNA(VLOOKUP($B41,'TH04'!$B$12:$N$51,13,FALSE)),"",IF(VLOOKUP($B41,'TH04'!$B$12:$N$51,13,FALSE)="","",VLOOKUP($B41,'TH04'!$B$12:$N$51,13,FALSE)))))</f>
        <v/>
      </c>
      <c r="BX41" s="70"/>
      <c r="BY41" s="71" t="str">
        <f t="shared" si="19"/>
        <v/>
      </c>
      <c r="BZ41" s="69" t="str">
        <f>IF(OR($BZ$6="",$BZ$7=""),"",IF($B41="","",IF(ISNA(VLOOKUP($B41,'TH05'!$B$12:$N$51,11,FALSE)),"",IF(VLOOKUP($B41,'TH05'!$B$12:$N$51,11,FALSE)="","",VLOOKUP($B41,'TH05'!$B$12:$N$51,11,FALSE)))))</f>
        <v/>
      </c>
      <c r="CA41" s="176" t="str">
        <f>IF(OR($H$6="",$H$7=""),"",IF($B41="","",IF(ISNA(VLOOKUP($B41,'TH05'!$B$12:$N$51,12,FALSE)),"",IF(VLOOKUP($B41,'TH05'!$B$12:$N$51,12,FALSE)="","",VLOOKUP($B41,'TH05'!$B$12:$N$51,12,FALSE)))))</f>
        <v/>
      </c>
      <c r="CB41" s="176" t="str">
        <f>IF(OR($BZ$6="",$BZ$7=""),"",IF($B41="","",IF(ISNA(VLOOKUP($B41,'TH05'!$B$12:$N$51,13,FALSE)),"",IF(VLOOKUP($B41,'TH05'!$B$12:$N$51,13,FALSE)="","",VLOOKUP($B41,'TH05'!$B$12:$N$51,13,FALSE)))))</f>
        <v/>
      </c>
      <c r="CC41" s="70"/>
      <c r="CD41" s="71" t="str">
        <f t="shared" si="20"/>
        <v/>
      </c>
      <c r="CE41" s="69" t="str">
        <f>IF(OR($CE$6="",$CE$7=""),"",IF($B41="","",IF(ISNA(VLOOKUP($B41,'TH06'!$B$12:$N$51,11,FALSE)),"",IF(VLOOKUP($B41,'TH06'!$B$12:$N$51,11,FALSE)="","",VLOOKUP($B41,'TH06'!$B$12:$N$51,11,FALSE)))))</f>
        <v/>
      </c>
      <c r="CF41" s="176" t="str">
        <f>IF(OR($H$6="",$H$7=""),"",IF($B41="","",IF(ISNA(VLOOKUP($B41,'TH06'!$B$12:$N$51,12,FALSE)),"",IF(VLOOKUP($B41,'TH06'!$B$12:$N$51,12,FALSE)="","",VLOOKUP($B41,'TH06'!$B$12:$N$51,12,FALSE)))))</f>
        <v/>
      </c>
      <c r="CG41" s="176" t="str">
        <f>IF(OR($CE$6="",$CE$7=""),"",IF($B41="","",IF(ISNA(VLOOKUP($B41,'TH06'!$B$12:$N$51,13,FALSE)),"",IF(VLOOKUP($B41,'TH06'!$B$12:$N$51,13,FALSE)="","",VLOOKUP($B41,'TH06'!$B$12:$N$51,13,FALSE)))))</f>
        <v/>
      </c>
      <c r="CH41" s="70"/>
      <c r="CI41" s="71" t="str">
        <f t="shared" si="21"/>
        <v/>
      </c>
      <c r="CJ41" s="200" t="str">
        <f t="shared" si="22"/>
        <v/>
      </c>
      <c r="CK41" s="201" t="str">
        <f t="shared" si="23"/>
        <v/>
      </c>
      <c r="CL41" s="82"/>
      <c r="CM41" s="79" t="str">
        <f t="shared" si="0"/>
        <v/>
      </c>
      <c r="CN41" s="79" t="str">
        <f t="shared" si="1"/>
        <v/>
      </c>
      <c r="CO41" s="79" t="str">
        <f t="shared" si="2"/>
        <v/>
      </c>
      <c r="CP41" s="49"/>
      <c r="CQ41" s="177">
        <f t="shared" si="3"/>
        <v>0</v>
      </c>
      <c r="CR41" s="178" t="str">
        <f t="shared" si="24"/>
        <v/>
      </c>
      <c r="CS41" s="17" t="str">
        <f t="shared" si="25"/>
        <v/>
      </c>
      <c r="CT41" s="17" t="str">
        <f t="shared" si="26"/>
        <v/>
      </c>
      <c r="CU41" s="17" t="str">
        <f t="shared" si="27"/>
        <v/>
      </c>
      <c r="CV41" s="17" t="str">
        <f t="shared" si="28"/>
        <v/>
      </c>
      <c r="CW41" s="17" t="str">
        <f t="shared" si="29"/>
        <v/>
      </c>
      <c r="CX41" s="17" t="str">
        <f t="shared" si="30"/>
        <v/>
      </c>
      <c r="CY41" s="17" t="str">
        <f t="shared" si="31"/>
        <v/>
      </c>
      <c r="CZ41" s="17" t="str">
        <f t="shared" si="32"/>
        <v/>
      </c>
      <c r="DA41" s="17" t="str">
        <f t="shared" si="33"/>
        <v/>
      </c>
      <c r="DB41" s="17" t="str">
        <f t="shared" si="34"/>
        <v/>
      </c>
      <c r="DC41" s="17" t="str">
        <f t="shared" si="35"/>
        <v/>
      </c>
      <c r="DD41" s="17" t="str">
        <f t="shared" si="36"/>
        <v/>
      </c>
      <c r="DE41" s="17" t="str">
        <f t="shared" si="37"/>
        <v/>
      </c>
      <c r="DF41" s="17" t="str">
        <f t="shared" si="38"/>
        <v/>
      </c>
      <c r="DG41" s="179" t="str">
        <f t="shared" si="39"/>
        <v/>
      </c>
      <c r="DH41" s="192" t="str">
        <f t="shared" si="4"/>
        <v/>
      </c>
      <c r="DI41" s="178" t="str">
        <f t="shared" si="40"/>
        <v/>
      </c>
      <c r="DJ41" s="17" t="str">
        <f t="shared" si="41"/>
        <v/>
      </c>
      <c r="DK41" s="17" t="str">
        <f t="shared" si="42"/>
        <v/>
      </c>
      <c r="DL41" s="17" t="str">
        <f t="shared" si="43"/>
        <v/>
      </c>
      <c r="DM41" s="17" t="str">
        <f t="shared" si="44"/>
        <v/>
      </c>
      <c r="DN41" s="17" t="str">
        <f t="shared" si="45"/>
        <v/>
      </c>
      <c r="DO41" s="17" t="str">
        <f t="shared" si="46"/>
        <v/>
      </c>
      <c r="DP41" s="17" t="str">
        <f t="shared" si="47"/>
        <v/>
      </c>
      <c r="DQ41" s="17" t="str">
        <f t="shared" si="48"/>
        <v/>
      </c>
      <c r="DR41" s="17" t="str">
        <f t="shared" si="49"/>
        <v/>
      </c>
      <c r="DS41" s="17" t="str">
        <f t="shared" si="50"/>
        <v/>
      </c>
      <c r="DT41" s="17" t="str">
        <f t="shared" si="51"/>
        <v/>
      </c>
      <c r="DU41" s="17" t="str">
        <f t="shared" si="52"/>
        <v/>
      </c>
      <c r="DV41" s="17" t="str">
        <f t="shared" si="53"/>
        <v/>
      </c>
      <c r="DW41" s="17" t="str">
        <f t="shared" si="54"/>
        <v/>
      </c>
      <c r="DX41" s="17" t="str">
        <f t="shared" si="55"/>
        <v/>
      </c>
      <c r="DY41" s="204" t="str">
        <f t="shared" si="5"/>
        <v/>
      </c>
      <c r="DZ41" s="86" t="str">
        <f t="shared" si="56"/>
        <v/>
      </c>
      <c r="EA41" s="17" t="str">
        <f t="shared" si="57"/>
        <v/>
      </c>
      <c r="EB41" s="17" t="str">
        <f t="shared" si="58"/>
        <v/>
      </c>
      <c r="EC41" s="17" t="str">
        <f t="shared" si="59"/>
        <v/>
      </c>
      <c r="ED41" s="17" t="str">
        <f t="shared" si="60"/>
        <v/>
      </c>
      <c r="EE41" s="17" t="str">
        <f t="shared" si="61"/>
        <v/>
      </c>
      <c r="EF41" s="17" t="str">
        <f t="shared" si="62"/>
        <v/>
      </c>
      <c r="EG41" s="17" t="str">
        <f t="shared" si="63"/>
        <v/>
      </c>
      <c r="EH41" s="17" t="str">
        <f t="shared" si="64"/>
        <v/>
      </c>
      <c r="EI41" s="17" t="str">
        <f t="shared" si="65"/>
        <v/>
      </c>
      <c r="EJ41" s="17" t="str">
        <f t="shared" si="66"/>
        <v/>
      </c>
      <c r="EK41" s="17" t="str">
        <f t="shared" si="67"/>
        <v/>
      </c>
      <c r="EL41" s="17" t="str">
        <f t="shared" si="68"/>
        <v/>
      </c>
      <c r="EM41" s="17" t="str">
        <f t="shared" si="69"/>
        <v/>
      </c>
      <c r="EN41" s="17" t="str">
        <f t="shared" si="70"/>
        <v/>
      </c>
      <c r="EO41" s="227" t="str">
        <f t="shared" si="71"/>
        <v/>
      </c>
      <c r="EP41" s="178" t="str">
        <f t="shared" si="72"/>
        <v/>
      </c>
      <c r="EQ41" s="17" t="str">
        <f t="shared" si="73"/>
        <v/>
      </c>
      <c r="ER41" s="17" t="str">
        <f t="shared" si="74"/>
        <v/>
      </c>
      <c r="ES41" s="17" t="str">
        <f t="shared" si="75"/>
        <v/>
      </c>
      <c r="ET41" s="17" t="str">
        <f t="shared" si="76"/>
        <v/>
      </c>
      <c r="EU41" s="17" t="str">
        <f t="shared" si="77"/>
        <v/>
      </c>
      <c r="EV41" s="17" t="str">
        <f t="shared" si="78"/>
        <v/>
      </c>
      <c r="EW41" s="17" t="str">
        <f t="shared" si="79"/>
        <v/>
      </c>
      <c r="EX41" s="17" t="str">
        <f t="shared" si="80"/>
        <v/>
      </c>
      <c r="EY41" s="17" t="str">
        <f t="shared" si="81"/>
        <v/>
      </c>
      <c r="EZ41" s="17" t="str">
        <f t="shared" si="82"/>
        <v/>
      </c>
      <c r="FA41" s="17" t="str">
        <f t="shared" si="83"/>
        <v/>
      </c>
      <c r="FB41" s="17" t="str">
        <f t="shared" si="84"/>
        <v/>
      </c>
      <c r="FC41" s="17" t="str">
        <f t="shared" si="85"/>
        <v/>
      </c>
      <c r="FD41" s="17" t="str">
        <f t="shared" si="86"/>
        <v/>
      </c>
      <c r="FE41" s="17" t="str">
        <f t="shared" si="87"/>
        <v/>
      </c>
      <c r="FF41" s="204" t="str">
        <f t="shared" si="6"/>
        <v/>
      </c>
    </row>
    <row r="42" spans="1:162" ht="15.75">
      <c r="A42" s="63" t="str">
        <f>IF(B42="","",IF(SUBTOTAL(3,$B$12:B42)=SUBTOTAL(3,$B$12:B41),"",SUBTOTAL(3,$B$12:B42)))</f>
        <v/>
      </c>
      <c r="B42" s="253"/>
      <c r="C42" s="66" t="str">
        <f>IF($B42="","",IF(ISNA(VLOOKUP($B42,'DS LOP HKI'!$B$2:$D$1060,2,FALSE))=TRUE,"",VLOOKUP($B42,'DS LOP HKI'!$B$2:$D$1060,2,FALSE)))</f>
        <v/>
      </c>
      <c r="D42" s="67" t="str">
        <f>IF($B42="","",IF(ISNA(VLOOKUP($B42,'DS LOP HKI'!$B$2:$D$1060,3,FALSE))=TRUE,"",VLOOKUP($B42,'DS LOP HKI'!$B$2:$D$1060,3,FALSE)))</f>
        <v/>
      </c>
      <c r="E42" s="49"/>
      <c r="F42" s="47"/>
      <c r="G42" s="76"/>
      <c r="H42" s="69" t="str">
        <f>IF(OR($H$6="",$H$7=""),"",IF($B42="","",IF(ISNA(VLOOKUP($B42,'LT01'!$B$12:$N$51,11,FALSE)),"",IF(VLOOKUP($B42,'LT01'!$B$12:$N$51,11,FALSE)="","",VLOOKUP($B42,'LT01'!$B$12:$N$51,11,FALSE)))))</f>
        <v/>
      </c>
      <c r="I42" s="176" t="str">
        <f>IF(OR($H$6="",$H$7=""),"",IF($B42="","",IF(ISNA(VLOOKUP($B42,'LT01'!$B$12:$N$51,12,FALSE)),"",IF(VLOOKUP($B42,'LT01'!$B$12:$N$51,12,FALSE)="","",VLOOKUP($B42,'LT01'!$B$12:$N$51,12,FALSE)))))</f>
        <v/>
      </c>
      <c r="J42" s="176" t="str">
        <f>IF(OR($H$6="",$H$7=""),"",IF($B42="","",IF(ISNA(VLOOKUP($B42,'LT01'!$B$12:$N$51,13,FALSE)),"",IF(VLOOKUP($B42,'LT01'!$B$12:$N$51,13,FALSE)="","",VLOOKUP($B42,'LT01'!$B$12:$N$51,13,FALSE)))))</f>
        <v/>
      </c>
      <c r="K42" s="70"/>
      <c r="L42" s="71" t="str">
        <f t="shared" si="7"/>
        <v/>
      </c>
      <c r="M42" s="69" t="str">
        <f>IF(OR($M$6="",$M$7=""),"",IF($B42="","",IF(ISNA(VLOOKUP($B42,'LT02'!$B$12:$N$51,11,FALSE)),"",IF(VLOOKUP($B42,'LT02'!$B$12:$N$51,11,FALSE)="","",VLOOKUP($B42,'LT02'!$B$12:$N$51,11,FALSE)))))</f>
        <v/>
      </c>
      <c r="N42" s="176" t="str">
        <f>IF(OR($H$6="",$H$7=""),"",IF($B42="","",IF(ISNA(VLOOKUP($B42,'LT02'!$B$12:$N$51,12,FALSE)),"",IF(VLOOKUP($B42,'LT02'!$B$12:$N$51,12,FALSE)="","",VLOOKUP($B42,'LT02'!$B$12:$N$51,12,FALSE)))))</f>
        <v/>
      </c>
      <c r="O42" s="176" t="str">
        <f>IF(OR($M$6="",$M$7=""),"",IF($B42="","",IF(ISNA(VLOOKUP($B42,'LT02'!$B$12:$N$51,13,FALSE)),"",IF(VLOOKUP($B42,'LT02'!$B$12:$N$51,13,FALSE)="","",VLOOKUP($B42,'LT02'!$B$12:$N$51,13,FALSE)))))</f>
        <v/>
      </c>
      <c r="P42" s="70"/>
      <c r="Q42" s="71" t="str">
        <f t="shared" si="8"/>
        <v/>
      </c>
      <c r="R42" s="69" t="str">
        <f>IF(OR($R$6="",$R$7=""),"",IF($B42="","",IF(ISNA(VLOOKUP($B42,'LT03'!$B$12:$N$51,11,FALSE)),"",IF(VLOOKUP($B42,'LT03'!$B$12:$N$51,11,FALSE)="","",VLOOKUP($B42,'LT03'!$B$12:$N$51,11,FALSE)))))</f>
        <v/>
      </c>
      <c r="S42" s="176" t="str">
        <f>IF(OR($H$6="",$H$7=""),"",IF($B42="","",IF(ISNA(VLOOKUP($B42,'LT03'!$B$12:$N$51,12,FALSE)),"",IF(VLOOKUP($B42,'LT03'!$B$12:$N$51,12,FALSE)="","",VLOOKUP($B42,'LT03'!$B$12:$N$51,12,FALSE)))))</f>
        <v/>
      </c>
      <c r="T42" s="176" t="str">
        <f>IF(OR($R$6="",$R$7=""),"",IF($B42="","",IF(ISNA(VLOOKUP($B42,'LT03'!$B$12:$N$51,13,FALSE)),"",IF(VLOOKUP($B42,'LT03'!$B$12:$N$51,13,FALSE)="","",VLOOKUP($B42,'LT03'!$B$12:$N$51,13,FALSE)))))</f>
        <v/>
      </c>
      <c r="U42" s="70"/>
      <c r="V42" s="71" t="str">
        <f t="shared" si="9"/>
        <v/>
      </c>
      <c r="W42" s="69" t="str">
        <f>IF(OR($W$6="",$W$7=""),"",IF($B42="","",IF(ISNA(VLOOKUP($B42,'LT04'!$B$12:$N$51,11,FALSE)),"",IF(VLOOKUP($B42,'LT04'!$B$12:$N$51,11,FALSE)="","",VLOOKUP($B42,'LT04'!$B$12:$N$51,11,FALSE)))))</f>
        <v/>
      </c>
      <c r="X42" s="176" t="str">
        <f>IF(OR($H$6="",$H$7=""),"",IF($B42="","",IF(ISNA(VLOOKUP($B42,'LT04'!$B$12:$N$51,12,FALSE)),"",IF(VLOOKUP($B42,'LT04'!$B$12:$N$51,12,FALSE)="","",VLOOKUP($B42,'LT04'!$B$12:$N$51,12,FALSE)))))</f>
        <v/>
      </c>
      <c r="Y42" s="176" t="str">
        <f>IF(OR($W$6="",$W$7=""),"",IF($B42="","",IF(ISNA(VLOOKUP($B42,'LT04'!$B$12:$N$51,13,FALSE)),"",IF(VLOOKUP($B42,'LT04'!$B$12:$N$51,13,FALSE)="","",VLOOKUP($B42,'LT04'!$B$12:$N$51,13,FALSE)))))</f>
        <v/>
      </c>
      <c r="Z42" s="70"/>
      <c r="AA42" s="71" t="str">
        <f t="shared" si="10"/>
        <v/>
      </c>
      <c r="AB42" s="69" t="str">
        <f>IF(OR($AB$6="",$AB$7=""),"",IF($B42="","",IF(ISNA(VLOOKUP($B42,'LT05'!$B$12:$N$51,11,FALSE)),"",IF(VLOOKUP($B42,'LT05'!$B$12:$N$51,11,FALSE)="","",VLOOKUP($B42,'LT05'!$B$12:$N$51,11,FALSE)))))</f>
        <v/>
      </c>
      <c r="AC42" s="176" t="str">
        <f>IF(OR($H$6="",$H$7=""),"",IF($B42="","",IF(ISNA(VLOOKUP($B42,'LT05'!$B$12:$N$51,12,FALSE)),"",IF(VLOOKUP($B42,'LT05'!$B$12:$N$51,12,FALSE)="","",VLOOKUP($B42,'LT05'!$B$12:$N$51,12,FALSE)))))</f>
        <v/>
      </c>
      <c r="AD42" s="176" t="str">
        <f>IF(OR($AB$6="",$AB$7=""),"",IF($B42="","",IF(ISNA(VLOOKUP($B42,'LT05'!$B$12:$N$51,13,FALSE)),"",IF(VLOOKUP($B42,'LT05'!$B$12:$N$51,13,FALSE)="","",VLOOKUP($B42,'LT05'!$B$12:$N$51,13,FALSE)))))</f>
        <v/>
      </c>
      <c r="AE42" s="70"/>
      <c r="AF42" s="71" t="str">
        <f t="shared" si="11"/>
        <v/>
      </c>
      <c r="AG42" s="69" t="str">
        <f>IF(OR($AG$6="",$AG$7=""),"",IF($B42="","",IF(ISNA(VLOOKUP($B42,'LT06'!$B$12:$N$51,11,FALSE)),"",IF(VLOOKUP($B42,'LT06'!$B$12:$N$51,11,FALSE)="","",VLOOKUP($B42,'LT06'!$B$12:$N$51,11,FALSE)))))</f>
        <v/>
      </c>
      <c r="AH42" s="176" t="str">
        <f>IF(OR($H$6="",$H$7=""),"",IF($B42="","",IF(ISNA(VLOOKUP($B42,'LT06'!$B$12:$N$51,12,FALSE)),"",IF(VLOOKUP($B42,'LT06'!$B$12:$N$51,12,FALSE)="","",VLOOKUP($B42,'LT06'!$B$12:$N$51,12,FALSE)))))</f>
        <v/>
      </c>
      <c r="AI42" s="176" t="str">
        <f>IF(OR($AG$6="",$AG$7=""),"",IF($B42="","",IF(ISNA(VLOOKUP($B42,'LT06'!$B$12:$N$51,13,FALSE)),"",IF(VLOOKUP($B42,'LT06'!$B$12:$N$51,13,FALSE)="","",VLOOKUP($B42,'LT06'!$B$12:$N$51,13,FALSE)))))</f>
        <v/>
      </c>
      <c r="AJ42" s="70"/>
      <c r="AK42" s="71" t="str">
        <f t="shared" si="12"/>
        <v/>
      </c>
      <c r="AL42" s="69" t="str">
        <f>IF(OR($AL$6="",$AL$7=""),"",IF($B42="","",IF(ISNA(VLOOKUP($B42,'LT07'!$B$12:$N$51,11,FALSE)),"",IF(VLOOKUP($B42,'LT07'!$B$12:$N$51,11,FALSE)="","",VLOOKUP($B42,'LT07'!$B$12:$N$51,11,FALSE)))))</f>
        <v/>
      </c>
      <c r="AM42" s="176" t="str">
        <f>IF(OR($H$6="",$H$7=""),"",IF($B42="","",IF(ISNA(VLOOKUP($B42,'LT07'!$B$12:$N$51,12,FALSE)),"",IF(VLOOKUP($B42,'LT07'!$B$12:$N$51,12,FALSE)="","",VLOOKUP($B42,'LT07'!$B$12:$N$51,12,FALSE)))))</f>
        <v/>
      </c>
      <c r="AN42" s="176" t="str">
        <f>IF(OR($AL$6="",$AL$7=""),"",IF($B42="","",IF(ISNA(VLOOKUP($B42,'LT07'!$B$12:$N$51,13,FALSE)),"",IF(VLOOKUP($B42,'LT07'!$B$12:$N$51,13,FALSE)="","",VLOOKUP($B42,'LT07'!$B$12:$N$51,13,FALSE)))))</f>
        <v/>
      </c>
      <c r="AO42" s="70"/>
      <c r="AP42" s="71" t="str">
        <f t="shared" si="13"/>
        <v/>
      </c>
      <c r="AQ42" s="69" t="str">
        <f>IF(OR($AQ$6="",$AQ$7=""),"",IF($B42="","",IF(ISNA(VLOOKUP($B42,'LT08'!$B$12:$N$51,11,FALSE)),"",IF(VLOOKUP($B42,'LT08'!$B$12:$N$51,11,FALSE)="","",VLOOKUP($B42,'LT08'!$B$12:$N$51,11,FALSE)))))</f>
        <v/>
      </c>
      <c r="AR42" s="176" t="str">
        <f>IF(OR($H$6="",$H$7=""),"",IF($B42="","",IF(ISNA(VLOOKUP($B42,'LT08'!$B$12:$N$51,12,FALSE)),"",IF(VLOOKUP($B42,'LT08'!$B$12:$N$51,12,FALSE)="","",VLOOKUP($B42,'LT08'!$B$12:$N$51,12,FALSE)))))</f>
        <v/>
      </c>
      <c r="AS42" s="176" t="str">
        <f>IF(OR($AQ$6="",$AQ$7=""),"",IF($B42="","",IF(ISNA(VLOOKUP($B42,'LT08'!$B$12:$N$51,13,FALSE)),"",IF(VLOOKUP($B42,'LT08'!$B$12:$N$51,13,FALSE)="","",VLOOKUP($B42,'LT08'!$B$12:$N$51,13,FALSE)))))</f>
        <v/>
      </c>
      <c r="AT42" s="70"/>
      <c r="AU42" s="71" t="str">
        <f t="shared" si="14"/>
        <v/>
      </c>
      <c r="AV42" s="69" t="str">
        <f>IF(OR($AV$6="",$AV$7=""),"",IF($B42="","",IF(ISNA(VLOOKUP($B42,'LT09'!$B$12:$N$51,11,FALSE)),"",IF(VLOOKUP($B42,'LT09'!$B$12:$N$51,11,FALSE)="","",VLOOKUP($B42,'LT09'!$B$12:$N$51,11,FALSE)))))</f>
        <v/>
      </c>
      <c r="AW42" s="176" t="str">
        <f>IF(OR($H$6="",$H$7=""),"",IF($B42="","",IF(ISNA(VLOOKUP($B42,'LT09'!$B$12:$N$51,12,FALSE)),"",IF(VLOOKUP($B42,'LT09'!$B$12:$N$51,12,FALSE)="","",VLOOKUP($B42,'LT09'!$B$12:$N$51,12,FALSE)))))</f>
        <v/>
      </c>
      <c r="AX42" s="176" t="str">
        <f>IF(OR($AV$6="",$AV$7=""),"",IF($B42="","",IF(ISNA(VLOOKUP($B42,'LT09'!$B$12:$N$51,13,FALSE)),"",IF(VLOOKUP($B42,'LT09'!$B$12:$N$51,13,FALSE)="","",VLOOKUP($B42,'LT09'!$B$12:$N$51,13,FALSE)))))</f>
        <v/>
      </c>
      <c r="AY42" s="70"/>
      <c r="AZ42" s="71" t="str">
        <f t="shared" si="15"/>
        <v/>
      </c>
      <c r="BA42" s="68"/>
      <c r="BB42" s="205"/>
      <c r="BC42" s="176" t="str">
        <f>IF(OR($BF$6="",$BF$7=""),"",IF($B42="","",IF(ISNA(VLOOKUP($B42,'DO AN'!$B$12:$N$51,11,FALSE)),"",IF(VLOOKUP($B42,'DO AN'!$B$12:$N$51,11,FALSE)="","",VLOOKUP($B42,'DO AN'!$B$12:$N$51,11,FALSE)))))</f>
        <v/>
      </c>
      <c r="BD42" s="70"/>
      <c r="BE42" s="75"/>
      <c r="BF42" s="69" t="str">
        <f>IF(OR($BF$6="",$BF$7=""),"",IF($B42="","",IF(ISNA(VLOOKUP($B42,'TH01'!$B$12:$N$51,11,FALSE)),"",IF(VLOOKUP($B42,'TH01'!$B$12:$N$51,11,FALSE)="","",VLOOKUP($B42,'TH01'!$B$12:$N$51,11,FALSE)))))</f>
        <v/>
      </c>
      <c r="BG42" s="176" t="str">
        <f>IF(OR($H$6="",$H$7=""),"",IF($B42="","",IF(ISNA(VLOOKUP($B42,'TH01'!$B$12:$N$51,12,FALSE)),"",IF(VLOOKUP($B42,'TH01'!$B$12:$N$51,12,FALSE)="","",VLOOKUP($B42,'TH01'!$B$12:$N$51,12,FALSE)))))</f>
        <v/>
      </c>
      <c r="BH42" s="176" t="str">
        <f>IF(OR($BF$6="",$BF$7=""),"",IF($B42="","",IF(ISNA(VLOOKUP($B42,'TH01'!$B$12:$N$51,13,FALSE)),"",IF(VLOOKUP($B42,'TH01'!$B$12:$N$51,13,FALSE)="","",VLOOKUP($B42,'TH01'!$B$12:$N$51,13,FALSE)))))</f>
        <v/>
      </c>
      <c r="BI42" s="70"/>
      <c r="BJ42" s="71" t="str">
        <f t="shared" si="16"/>
        <v/>
      </c>
      <c r="BK42" s="69" t="str">
        <f>IF(OR($BK$6="",$BK$7=""),"",IF($B42="","",IF(ISNA(VLOOKUP($B42,'TH02'!$B$12:$N$51,11,FALSE)),"",IF(VLOOKUP($B42,'TH02'!$B$12:$N$51,11,FALSE)="","",VLOOKUP($B42,'TH02'!$B$12:$N$51,11,FALSE)))))</f>
        <v/>
      </c>
      <c r="BL42" s="176" t="str">
        <f>IF(OR($H$6="",$H$7=""),"",IF($B42="","",IF(ISNA(VLOOKUP($B42,'TH02'!$B$12:$N$51,12,FALSE)),"",IF(VLOOKUP($B42,'TH02'!$B$12:$N$51,12,FALSE)="","",VLOOKUP($B42,'TH02'!$B$12:$N$51,12,FALSE)))))</f>
        <v/>
      </c>
      <c r="BM42" s="176" t="str">
        <f>IF(OR($BK$6="",$BK$7=""),"",IF($B42="","",IF(ISNA(VLOOKUP($B42,'TH02'!$B$12:$N$51,13,FALSE)),"",IF(VLOOKUP($B42,'TH02'!$B$12:$N$51,13,FALSE)="","",VLOOKUP($B42,'TH02'!$B$12:$N$51,13,FALSE)))))</f>
        <v/>
      </c>
      <c r="BN42" s="70"/>
      <c r="BO42" s="71" t="str">
        <f t="shared" si="17"/>
        <v/>
      </c>
      <c r="BP42" s="69" t="str">
        <f>IF(OR($BP$6="",$BP$7=""),"",IF($B42="","",IF(ISNA(VLOOKUP($B42,'TH03'!$B$12:$N$51,11,FALSE)),"",IF(VLOOKUP($B42,'TH03'!$B$12:$N$51,11,FALSE)="","",VLOOKUP($B42,'TH03'!$B$12:$N$51,11,FALSE)))))</f>
        <v/>
      </c>
      <c r="BQ42" s="176" t="str">
        <f>IF(OR($H$6="",$H$7=""),"",IF($B42="","",IF(ISNA(VLOOKUP($B42,'TH03'!$B$12:$N$51,12,FALSE)),"",IF(VLOOKUP($B42,'TH03'!$B$12:$N$51,12,FALSE)="","",VLOOKUP($B42,'TH03'!$B$12:$N$51,12,FALSE)))))</f>
        <v/>
      </c>
      <c r="BR42" s="176" t="str">
        <f>IF(OR($BP$6="",$BP$7=""),"",IF($B42="","",IF(ISNA(VLOOKUP($B42,'TH03'!$B$12:$N$51,13,FALSE)),"",IF(VLOOKUP($B42,'TH03'!$B$12:$N$51,13,FALSE)="","",VLOOKUP($B42,'TH03'!$B$12:$N$51,13,FALSE)))))</f>
        <v/>
      </c>
      <c r="BS42" s="48"/>
      <c r="BT42" s="71" t="str">
        <f t="shared" si="18"/>
        <v/>
      </c>
      <c r="BU42" s="69" t="str">
        <f>IF(OR($BU$6="",$BU$7=""),"",IF($B42="","",IF(ISNA(VLOOKUP($B42,'TH04'!$B$12:$N$51,11,FALSE)),"",IF(VLOOKUP($B42,'TH04'!$B$12:$N$51,11,FALSE)="","",VLOOKUP($B42,'TH04'!$B$12:$N$51,11,FALSE)))))</f>
        <v/>
      </c>
      <c r="BV42" s="176" t="str">
        <f>IF(OR($H$6="",$H$7=""),"",IF($B42="","",IF(ISNA(VLOOKUP($B42,'TH04'!$B$12:$N$51,12,FALSE)),"",IF(VLOOKUP($B42,'TH04'!$B$12:$N$51,12,FALSE)="","",VLOOKUP($B42,'TH04'!$B$12:$N$51,12,FALSE)))))</f>
        <v/>
      </c>
      <c r="BW42" s="176" t="str">
        <f>IF(OR($BU$6="",$BU$7=""),"",IF($B42="","",IF(ISNA(VLOOKUP($B42,'TH04'!$B$12:$N$51,13,FALSE)),"",IF(VLOOKUP($B42,'TH04'!$B$12:$N$51,13,FALSE)="","",VLOOKUP($B42,'TH04'!$B$12:$N$51,13,FALSE)))))</f>
        <v/>
      </c>
      <c r="BX42" s="70"/>
      <c r="BY42" s="71" t="str">
        <f t="shared" si="19"/>
        <v/>
      </c>
      <c r="BZ42" s="69" t="str">
        <f>IF(OR($BZ$6="",$BZ$7=""),"",IF($B42="","",IF(ISNA(VLOOKUP($B42,'TH05'!$B$12:$N$51,11,FALSE)),"",IF(VLOOKUP($B42,'TH05'!$B$12:$N$51,11,FALSE)="","",VLOOKUP($B42,'TH05'!$B$12:$N$51,11,FALSE)))))</f>
        <v/>
      </c>
      <c r="CA42" s="176" t="str">
        <f>IF(OR($H$6="",$H$7=""),"",IF($B42="","",IF(ISNA(VLOOKUP($B42,'TH05'!$B$12:$N$51,12,FALSE)),"",IF(VLOOKUP($B42,'TH05'!$B$12:$N$51,12,FALSE)="","",VLOOKUP($B42,'TH05'!$B$12:$N$51,12,FALSE)))))</f>
        <v/>
      </c>
      <c r="CB42" s="176" t="str">
        <f>IF(OR($BZ$6="",$BZ$7=""),"",IF($B42="","",IF(ISNA(VLOOKUP($B42,'TH05'!$B$12:$N$51,13,FALSE)),"",IF(VLOOKUP($B42,'TH05'!$B$12:$N$51,13,FALSE)="","",VLOOKUP($B42,'TH05'!$B$12:$N$51,13,FALSE)))))</f>
        <v/>
      </c>
      <c r="CC42" s="70"/>
      <c r="CD42" s="71" t="str">
        <f t="shared" si="20"/>
        <v/>
      </c>
      <c r="CE42" s="69" t="str">
        <f>IF(OR($CE$6="",$CE$7=""),"",IF($B42="","",IF(ISNA(VLOOKUP($B42,'TH06'!$B$12:$N$51,11,FALSE)),"",IF(VLOOKUP($B42,'TH06'!$B$12:$N$51,11,FALSE)="","",VLOOKUP($B42,'TH06'!$B$12:$N$51,11,FALSE)))))</f>
        <v/>
      </c>
      <c r="CF42" s="176" t="str">
        <f>IF(OR($H$6="",$H$7=""),"",IF($B42="","",IF(ISNA(VLOOKUP($B42,'TH06'!$B$12:$N$51,12,FALSE)),"",IF(VLOOKUP($B42,'TH06'!$B$12:$N$51,12,FALSE)="","",VLOOKUP($B42,'TH06'!$B$12:$N$51,12,FALSE)))))</f>
        <v/>
      </c>
      <c r="CG42" s="176" t="str">
        <f>IF(OR($CE$6="",$CE$7=""),"",IF($B42="","",IF(ISNA(VLOOKUP($B42,'TH06'!$B$12:$N$51,13,FALSE)),"",IF(VLOOKUP($B42,'TH06'!$B$12:$N$51,13,FALSE)="","",VLOOKUP($B42,'TH06'!$B$12:$N$51,13,FALSE)))))</f>
        <v/>
      </c>
      <c r="CH42" s="70"/>
      <c r="CI42" s="71" t="str">
        <f t="shared" si="21"/>
        <v/>
      </c>
      <c r="CJ42" s="200" t="str">
        <f t="shared" si="22"/>
        <v/>
      </c>
      <c r="CK42" s="201" t="str">
        <f t="shared" si="23"/>
        <v/>
      </c>
      <c r="CL42" s="82"/>
      <c r="CM42" s="79" t="str">
        <f t="shared" si="0"/>
        <v/>
      </c>
      <c r="CN42" s="79" t="str">
        <f t="shared" si="1"/>
        <v/>
      </c>
      <c r="CO42" s="79" t="str">
        <f t="shared" si="2"/>
        <v/>
      </c>
      <c r="CP42" s="49"/>
      <c r="CQ42" s="177">
        <f t="shared" si="3"/>
        <v>0</v>
      </c>
      <c r="CR42" s="178" t="str">
        <f t="shared" si="24"/>
        <v/>
      </c>
      <c r="CS42" s="17" t="str">
        <f t="shared" si="25"/>
        <v/>
      </c>
      <c r="CT42" s="17" t="str">
        <f t="shared" si="26"/>
        <v/>
      </c>
      <c r="CU42" s="17" t="str">
        <f t="shared" si="27"/>
        <v/>
      </c>
      <c r="CV42" s="17" t="str">
        <f t="shared" si="28"/>
        <v/>
      </c>
      <c r="CW42" s="17" t="str">
        <f t="shared" si="29"/>
        <v/>
      </c>
      <c r="CX42" s="17" t="str">
        <f t="shared" si="30"/>
        <v/>
      </c>
      <c r="CY42" s="17" t="str">
        <f t="shared" si="31"/>
        <v/>
      </c>
      <c r="CZ42" s="17" t="str">
        <f t="shared" si="32"/>
        <v/>
      </c>
      <c r="DA42" s="17" t="str">
        <f t="shared" si="33"/>
        <v/>
      </c>
      <c r="DB42" s="17" t="str">
        <f t="shared" si="34"/>
        <v/>
      </c>
      <c r="DC42" s="17" t="str">
        <f t="shared" si="35"/>
        <v/>
      </c>
      <c r="DD42" s="17" t="str">
        <f t="shared" si="36"/>
        <v/>
      </c>
      <c r="DE42" s="17" t="str">
        <f t="shared" si="37"/>
        <v/>
      </c>
      <c r="DF42" s="17" t="str">
        <f t="shared" si="38"/>
        <v/>
      </c>
      <c r="DG42" s="179" t="str">
        <f t="shared" si="39"/>
        <v/>
      </c>
      <c r="DH42" s="192" t="str">
        <f t="shared" si="4"/>
        <v/>
      </c>
      <c r="DI42" s="178" t="str">
        <f t="shared" si="40"/>
        <v/>
      </c>
      <c r="DJ42" s="17" t="str">
        <f t="shared" si="41"/>
        <v/>
      </c>
      <c r="DK42" s="17" t="str">
        <f t="shared" si="42"/>
        <v/>
      </c>
      <c r="DL42" s="17" t="str">
        <f t="shared" si="43"/>
        <v/>
      </c>
      <c r="DM42" s="17" t="str">
        <f t="shared" si="44"/>
        <v/>
      </c>
      <c r="DN42" s="17" t="str">
        <f t="shared" si="45"/>
        <v/>
      </c>
      <c r="DO42" s="17" t="str">
        <f t="shared" si="46"/>
        <v/>
      </c>
      <c r="DP42" s="17" t="str">
        <f t="shared" si="47"/>
        <v/>
      </c>
      <c r="DQ42" s="17" t="str">
        <f t="shared" si="48"/>
        <v/>
      </c>
      <c r="DR42" s="17" t="str">
        <f t="shared" si="49"/>
        <v/>
      </c>
      <c r="DS42" s="17" t="str">
        <f t="shared" si="50"/>
        <v/>
      </c>
      <c r="DT42" s="17" t="str">
        <f t="shared" si="51"/>
        <v/>
      </c>
      <c r="DU42" s="17" t="str">
        <f t="shared" si="52"/>
        <v/>
      </c>
      <c r="DV42" s="17" t="str">
        <f t="shared" si="53"/>
        <v/>
      </c>
      <c r="DW42" s="17" t="str">
        <f t="shared" si="54"/>
        <v/>
      </c>
      <c r="DX42" s="17" t="str">
        <f t="shared" si="55"/>
        <v/>
      </c>
      <c r="DY42" s="204" t="str">
        <f t="shared" si="5"/>
        <v/>
      </c>
      <c r="DZ42" s="86" t="str">
        <f t="shared" si="56"/>
        <v/>
      </c>
      <c r="EA42" s="17" t="str">
        <f t="shared" si="57"/>
        <v/>
      </c>
      <c r="EB42" s="17" t="str">
        <f t="shared" si="58"/>
        <v/>
      </c>
      <c r="EC42" s="17" t="str">
        <f t="shared" si="59"/>
        <v/>
      </c>
      <c r="ED42" s="17" t="str">
        <f t="shared" si="60"/>
        <v/>
      </c>
      <c r="EE42" s="17" t="str">
        <f t="shared" si="61"/>
        <v/>
      </c>
      <c r="EF42" s="17" t="str">
        <f t="shared" si="62"/>
        <v/>
      </c>
      <c r="EG42" s="17" t="str">
        <f t="shared" si="63"/>
        <v/>
      </c>
      <c r="EH42" s="17" t="str">
        <f t="shared" si="64"/>
        <v/>
      </c>
      <c r="EI42" s="17" t="str">
        <f t="shared" si="65"/>
        <v/>
      </c>
      <c r="EJ42" s="17" t="str">
        <f t="shared" si="66"/>
        <v/>
      </c>
      <c r="EK42" s="17" t="str">
        <f t="shared" si="67"/>
        <v/>
      </c>
      <c r="EL42" s="17" t="str">
        <f t="shared" si="68"/>
        <v/>
      </c>
      <c r="EM42" s="17" t="str">
        <f t="shared" si="69"/>
        <v/>
      </c>
      <c r="EN42" s="17" t="str">
        <f t="shared" si="70"/>
        <v/>
      </c>
      <c r="EO42" s="227" t="str">
        <f t="shared" si="71"/>
        <v/>
      </c>
      <c r="EP42" s="178" t="str">
        <f t="shared" si="72"/>
        <v/>
      </c>
      <c r="EQ42" s="17" t="str">
        <f t="shared" si="73"/>
        <v/>
      </c>
      <c r="ER42" s="17" t="str">
        <f t="shared" si="74"/>
        <v/>
      </c>
      <c r="ES42" s="17" t="str">
        <f t="shared" si="75"/>
        <v/>
      </c>
      <c r="ET42" s="17" t="str">
        <f t="shared" si="76"/>
        <v/>
      </c>
      <c r="EU42" s="17" t="str">
        <f t="shared" si="77"/>
        <v/>
      </c>
      <c r="EV42" s="17" t="str">
        <f t="shared" si="78"/>
        <v/>
      </c>
      <c r="EW42" s="17" t="str">
        <f t="shared" si="79"/>
        <v/>
      </c>
      <c r="EX42" s="17" t="str">
        <f t="shared" si="80"/>
        <v/>
      </c>
      <c r="EY42" s="17" t="str">
        <f t="shared" si="81"/>
        <v/>
      </c>
      <c r="EZ42" s="17" t="str">
        <f t="shared" si="82"/>
        <v/>
      </c>
      <c r="FA42" s="17" t="str">
        <f t="shared" si="83"/>
        <v/>
      </c>
      <c r="FB42" s="17" t="str">
        <f t="shared" si="84"/>
        <v/>
      </c>
      <c r="FC42" s="17" t="str">
        <f t="shared" si="85"/>
        <v/>
      </c>
      <c r="FD42" s="17" t="str">
        <f t="shared" si="86"/>
        <v/>
      </c>
      <c r="FE42" s="17" t="str">
        <f t="shared" si="87"/>
        <v/>
      </c>
      <c r="FF42" s="204" t="str">
        <f t="shared" si="6"/>
        <v/>
      </c>
    </row>
    <row r="43" spans="1:162" ht="15.75">
      <c r="A43" s="63" t="str">
        <f>IF(B43="","",IF(SUBTOTAL(3,$B$12:B43)=SUBTOTAL(3,$B$12:B42),"",SUBTOTAL(3,$B$12:B43)))</f>
        <v/>
      </c>
      <c r="B43" s="253"/>
      <c r="C43" s="66" t="str">
        <f>IF($B43="","",IF(ISNA(VLOOKUP($B43,'DS LOP HKI'!$B$2:$D$1060,2,FALSE))=TRUE,"",VLOOKUP($B43,'DS LOP HKI'!$B$2:$D$1060,2,FALSE)))</f>
        <v/>
      </c>
      <c r="D43" s="67" t="str">
        <f>IF($B43="","",IF(ISNA(VLOOKUP($B43,'DS LOP HKI'!$B$2:$D$1060,3,FALSE))=TRUE,"",VLOOKUP($B43,'DS LOP HKI'!$B$2:$D$1060,3,FALSE)))</f>
        <v/>
      </c>
      <c r="E43" s="49"/>
      <c r="F43" s="47"/>
      <c r="G43" s="76"/>
      <c r="H43" s="69" t="str">
        <f>IF(OR($H$6="",$H$7=""),"",IF($B43="","",IF(ISNA(VLOOKUP($B43,'LT01'!$B$12:$N$51,11,FALSE)),"",IF(VLOOKUP($B43,'LT01'!$B$12:$N$51,11,FALSE)="","",VLOOKUP($B43,'LT01'!$B$12:$N$51,11,FALSE)))))</f>
        <v/>
      </c>
      <c r="I43" s="176" t="str">
        <f>IF(OR($H$6="",$H$7=""),"",IF($B43="","",IF(ISNA(VLOOKUP($B43,'LT01'!$B$12:$N$51,12,FALSE)),"",IF(VLOOKUP($B43,'LT01'!$B$12:$N$51,12,FALSE)="","",VLOOKUP($B43,'LT01'!$B$12:$N$51,12,FALSE)))))</f>
        <v/>
      </c>
      <c r="J43" s="176" t="str">
        <f>IF(OR($H$6="",$H$7=""),"",IF($B43="","",IF(ISNA(VLOOKUP($B43,'LT01'!$B$12:$N$51,13,FALSE)),"",IF(VLOOKUP($B43,'LT01'!$B$12:$N$51,13,FALSE)="","",VLOOKUP($B43,'LT01'!$B$12:$N$51,13,FALSE)))))</f>
        <v/>
      </c>
      <c r="K43" s="70"/>
      <c r="L43" s="71" t="str">
        <f t="shared" si="7"/>
        <v/>
      </c>
      <c r="M43" s="69" t="str">
        <f>IF(OR($M$6="",$M$7=""),"",IF($B43="","",IF(ISNA(VLOOKUP($B43,'LT02'!$B$12:$N$51,11,FALSE)),"",IF(VLOOKUP($B43,'LT02'!$B$12:$N$51,11,FALSE)="","",VLOOKUP($B43,'LT02'!$B$12:$N$51,11,FALSE)))))</f>
        <v/>
      </c>
      <c r="N43" s="176" t="str">
        <f>IF(OR($H$6="",$H$7=""),"",IF($B43="","",IF(ISNA(VLOOKUP($B43,'LT02'!$B$12:$N$51,12,FALSE)),"",IF(VLOOKUP($B43,'LT02'!$B$12:$N$51,12,FALSE)="","",VLOOKUP($B43,'LT02'!$B$12:$N$51,12,FALSE)))))</f>
        <v/>
      </c>
      <c r="O43" s="176" t="str">
        <f>IF(OR($M$6="",$M$7=""),"",IF($B43="","",IF(ISNA(VLOOKUP($B43,'LT02'!$B$12:$N$51,13,FALSE)),"",IF(VLOOKUP($B43,'LT02'!$B$12:$N$51,13,FALSE)="","",VLOOKUP($B43,'LT02'!$B$12:$N$51,13,FALSE)))))</f>
        <v/>
      </c>
      <c r="P43" s="70"/>
      <c r="Q43" s="71" t="str">
        <f t="shared" si="8"/>
        <v/>
      </c>
      <c r="R43" s="69" t="str">
        <f>IF(OR($R$6="",$R$7=""),"",IF($B43="","",IF(ISNA(VLOOKUP($B43,'LT03'!$B$12:$N$51,11,FALSE)),"",IF(VLOOKUP($B43,'LT03'!$B$12:$N$51,11,FALSE)="","",VLOOKUP($B43,'LT03'!$B$12:$N$51,11,FALSE)))))</f>
        <v/>
      </c>
      <c r="S43" s="176" t="str">
        <f>IF(OR($H$6="",$H$7=""),"",IF($B43="","",IF(ISNA(VLOOKUP($B43,'LT03'!$B$12:$N$51,12,FALSE)),"",IF(VLOOKUP($B43,'LT03'!$B$12:$N$51,12,FALSE)="","",VLOOKUP($B43,'LT03'!$B$12:$N$51,12,FALSE)))))</f>
        <v/>
      </c>
      <c r="T43" s="176" t="str">
        <f>IF(OR($R$6="",$R$7=""),"",IF($B43="","",IF(ISNA(VLOOKUP($B43,'LT03'!$B$12:$N$51,13,FALSE)),"",IF(VLOOKUP($B43,'LT03'!$B$12:$N$51,13,FALSE)="","",VLOOKUP($B43,'LT03'!$B$12:$N$51,13,FALSE)))))</f>
        <v/>
      </c>
      <c r="U43" s="70"/>
      <c r="V43" s="71" t="str">
        <f t="shared" si="9"/>
        <v/>
      </c>
      <c r="W43" s="69" t="str">
        <f>IF(OR($W$6="",$W$7=""),"",IF($B43="","",IF(ISNA(VLOOKUP($B43,'LT04'!$B$12:$N$51,11,FALSE)),"",IF(VLOOKUP($B43,'LT04'!$B$12:$N$51,11,FALSE)="","",VLOOKUP($B43,'LT04'!$B$12:$N$51,11,FALSE)))))</f>
        <v/>
      </c>
      <c r="X43" s="176" t="str">
        <f>IF(OR($H$6="",$H$7=""),"",IF($B43="","",IF(ISNA(VLOOKUP($B43,'LT04'!$B$12:$N$51,12,FALSE)),"",IF(VLOOKUP($B43,'LT04'!$B$12:$N$51,12,FALSE)="","",VLOOKUP($B43,'LT04'!$B$12:$N$51,12,FALSE)))))</f>
        <v/>
      </c>
      <c r="Y43" s="176" t="str">
        <f>IF(OR($W$6="",$W$7=""),"",IF($B43="","",IF(ISNA(VLOOKUP($B43,'LT04'!$B$12:$N$51,13,FALSE)),"",IF(VLOOKUP($B43,'LT04'!$B$12:$N$51,13,FALSE)="","",VLOOKUP($B43,'LT04'!$B$12:$N$51,13,FALSE)))))</f>
        <v/>
      </c>
      <c r="Z43" s="70"/>
      <c r="AA43" s="71" t="str">
        <f t="shared" si="10"/>
        <v/>
      </c>
      <c r="AB43" s="69" t="str">
        <f>IF(OR($AB$6="",$AB$7=""),"",IF($B43="","",IF(ISNA(VLOOKUP($B43,'LT05'!$B$12:$N$51,11,FALSE)),"",IF(VLOOKUP($B43,'LT05'!$B$12:$N$51,11,FALSE)="","",VLOOKUP($B43,'LT05'!$B$12:$N$51,11,FALSE)))))</f>
        <v/>
      </c>
      <c r="AC43" s="176" t="str">
        <f>IF(OR($H$6="",$H$7=""),"",IF($B43="","",IF(ISNA(VLOOKUP($B43,'LT05'!$B$12:$N$51,12,FALSE)),"",IF(VLOOKUP($B43,'LT05'!$B$12:$N$51,12,FALSE)="","",VLOOKUP($B43,'LT05'!$B$12:$N$51,12,FALSE)))))</f>
        <v/>
      </c>
      <c r="AD43" s="176" t="str">
        <f>IF(OR($AB$6="",$AB$7=""),"",IF($B43="","",IF(ISNA(VLOOKUP($B43,'LT05'!$B$12:$N$51,13,FALSE)),"",IF(VLOOKUP($B43,'LT05'!$B$12:$N$51,13,FALSE)="","",VLOOKUP($B43,'LT05'!$B$12:$N$51,13,FALSE)))))</f>
        <v/>
      </c>
      <c r="AE43" s="70"/>
      <c r="AF43" s="71" t="str">
        <f t="shared" si="11"/>
        <v/>
      </c>
      <c r="AG43" s="69" t="str">
        <f>IF(OR($AG$6="",$AG$7=""),"",IF($B43="","",IF(ISNA(VLOOKUP($B43,'LT06'!$B$12:$N$51,11,FALSE)),"",IF(VLOOKUP($B43,'LT06'!$B$12:$N$51,11,FALSE)="","",VLOOKUP($B43,'LT06'!$B$12:$N$51,11,FALSE)))))</f>
        <v/>
      </c>
      <c r="AH43" s="176" t="str">
        <f>IF(OR($H$6="",$H$7=""),"",IF($B43="","",IF(ISNA(VLOOKUP($B43,'LT06'!$B$12:$N$51,12,FALSE)),"",IF(VLOOKUP($B43,'LT06'!$B$12:$N$51,12,FALSE)="","",VLOOKUP($B43,'LT06'!$B$12:$N$51,12,FALSE)))))</f>
        <v/>
      </c>
      <c r="AI43" s="176" t="str">
        <f>IF(OR($AG$6="",$AG$7=""),"",IF($B43="","",IF(ISNA(VLOOKUP($B43,'LT06'!$B$12:$N$51,13,FALSE)),"",IF(VLOOKUP($B43,'LT06'!$B$12:$N$51,13,FALSE)="","",VLOOKUP($B43,'LT06'!$B$12:$N$51,13,FALSE)))))</f>
        <v/>
      </c>
      <c r="AJ43" s="70"/>
      <c r="AK43" s="71" t="str">
        <f t="shared" si="12"/>
        <v/>
      </c>
      <c r="AL43" s="69" t="str">
        <f>IF(OR($AL$6="",$AL$7=""),"",IF($B43="","",IF(ISNA(VLOOKUP($B43,'LT07'!$B$12:$N$51,11,FALSE)),"",IF(VLOOKUP($B43,'LT07'!$B$12:$N$51,11,FALSE)="","",VLOOKUP($B43,'LT07'!$B$12:$N$51,11,FALSE)))))</f>
        <v/>
      </c>
      <c r="AM43" s="176" t="str">
        <f>IF(OR($H$6="",$H$7=""),"",IF($B43="","",IF(ISNA(VLOOKUP($B43,'LT07'!$B$12:$N$51,12,FALSE)),"",IF(VLOOKUP($B43,'LT07'!$B$12:$N$51,12,FALSE)="","",VLOOKUP($B43,'LT07'!$B$12:$N$51,12,FALSE)))))</f>
        <v/>
      </c>
      <c r="AN43" s="176" t="str">
        <f>IF(OR($AL$6="",$AL$7=""),"",IF($B43="","",IF(ISNA(VLOOKUP($B43,'LT07'!$B$12:$N$51,13,FALSE)),"",IF(VLOOKUP($B43,'LT07'!$B$12:$N$51,13,FALSE)="","",VLOOKUP($B43,'LT07'!$B$12:$N$51,13,FALSE)))))</f>
        <v/>
      </c>
      <c r="AO43" s="70"/>
      <c r="AP43" s="71" t="str">
        <f t="shared" si="13"/>
        <v/>
      </c>
      <c r="AQ43" s="69" t="str">
        <f>IF(OR($AQ$6="",$AQ$7=""),"",IF($B43="","",IF(ISNA(VLOOKUP($B43,'LT08'!$B$12:$N$51,11,FALSE)),"",IF(VLOOKUP($B43,'LT08'!$B$12:$N$51,11,FALSE)="","",VLOOKUP($B43,'LT08'!$B$12:$N$51,11,FALSE)))))</f>
        <v/>
      </c>
      <c r="AR43" s="176" t="str">
        <f>IF(OR($H$6="",$H$7=""),"",IF($B43="","",IF(ISNA(VLOOKUP($B43,'LT08'!$B$12:$N$51,12,FALSE)),"",IF(VLOOKUP($B43,'LT08'!$B$12:$N$51,12,FALSE)="","",VLOOKUP($B43,'LT08'!$B$12:$N$51,12,FALSE)))))</f>
        <v/>
      </c>
      <c r="AS43" s="176" t="str">
        <f>IF(OR($AQ$6="",$AQ$7=""),"",IF($B43="","",IF(ISNA(VLOOKUP($B43,'LT08'!$B$12:$N$51,13,FALSE)),"",IF(VLOOKUP($B43,'LT08'!$B$12:$N$51,13,FALSE)="","",VLOOKUP($B43,'LT08'!$B$12:$N$51,13,FALSE)))))</f>
        <v/>
      </c>
      <c r="AT43" s="70"/>
      <c r="AU43" s="71" t="str">
        <f t="shared" si="14"/>
        <v/>
      </c>
      <c r="AV43" s="69" t="str">
        <f>IF(OR($AV$6="",$AV$7=""),"",IF($B43="","",IF(ISNA(VLOOKUP($B43,'LT09'!$B$12:$N$51,11,FALSE)),"",IF(VLOOKUP($B43,'LT09'!$B$12:$N$51,11,FALSE)="","",VLOOKUP($B43,'LT09'!$B$12:$N$51,11,FALSE)))))</f>
        <v/>
      </c>
      <c r="AW43" s="176" t="str">
        <f>IF(OR($H$6="",$H$7=""),"",IF($B43="","",IF(ISNA(VLOOKUP($B43,'LT09'!$B$12:$N$51,12,FALSE)),"",IF(VLOOKUP($B43,'LT09'!$B$12:$N$51,12,FALSE)="","",VLOOKUP($B43,'LT09'!$B$12:$N$51,12,FALSE)))))</f>
        <v/>
      </c>
      <c r="AX43" s="176" t="str">
        <f>IF(OR($AV$6="",$AV$7=""),"",IF($B43="","",IF(ISNA(VLOOKUP($B43,'LT09'!$B$12:$N$51,13,FALSE)),"",IF(VLOOKUP($B43,'LT09'!$B$12:$N$51,13,FALSE)="","",VLOOKUP($B43,'LT09'!$B$12:$N$51,13,FALSE)))))</f>
        <v/>
      </c>
      <c r="AY43" s="70"/>
      <c r="AZ43" s="71" t="str">
        <f t="shared" si="15"/>
        <v/>
      </c>
      <c r="BA43" s="68"/>
      <c r="BB43" s="205"/>
      <c r="BC43" s="176" t="str">
        <f>IF(OR($BF$6="",$BF$7=""),"",IF($B43="","",IF(ISNA(VLOOKUP($B43,'DO AN'!$B$12:$N$51,11,FALSE)),"",IF(VLOOKUP($B43,'DO AN'!$B$12:$N$51,11,FALSE)="","",VLOOKUP($B43,'DO AN'!$B$12:$N$51,11,FALSE)))))</f>
        <v/>
      </c>
      <c r="BD43" s="70"/>
      <c r="BE43" s="75"/>
      <c r="BF43" s="69" t="str">
        <f>IF(OR($BF$6="",$BF$7=""),"",IF($B43="","",IF(ISNA(VLOOKUP($B43,'TH01'!$B$12:$N$51,11,FALSE)),"",IF(VLOOKUP($B43,'TH01'!$B$12:$N$51,11,FALSE)="","",VLOOKUP($B43,'TH01'!$B$12:$N$51,11,FALSE)))))</f>
        <v/>
      </c>
      <c r="BG43" s="176" t="str">
        <f>IF(OR($H$6="",$H$7=""),"",IF($B43="","",IF(ISNA(VLOOKUP($B43,'TH01'!$B$12:$N$51,12,FALSE)),"",IF(VLOOKUP($B43,'TH01'!$B$12:$N$51,12,FALSE)="","",VLOOKUP($B43,'TH01'!$B$12:$N$51,12,FALSE)))))</f>
        <v/>
      </c>
      <c r="BH43" s="176" t="str">
        <f>IF(OR($BF$6="",$BF$7=""),"",IF($B43="","",IF(ISNA(VLOOKUP($B43,'TH01'!$B$12:$N$51,13,FALSE)),"",IF(VLOOKUP($B43,'TH01'!$B$12:$N$51,13,FALSE)="","",VLOOKUP($B43,'TH01'!$B$12:$N$51,13,FALSE)))))</f>
        <v/>
      </c>
      <c r="BI43" s="70"/>
      <c r="BJ43" s="71" t="str">
        <f t="shared" si="16"/>
        <v/>
      </c>
      <c r="BK43" s="69" t="str">
        <f>IF(OR($BK$6="",$BK$7=""),"",IF($B43="","",IF(ISNA(VLOOKUP($B43,'TH02'!$B$12:$N$51,11,FALSE)),"",IF(VLOOKUP($B43,'TH02'!$B$12:$N$51,11,FALSE)="","",VLOOKUP($B43,'TH02'!$B$12:$N$51,11,FALSE)))))</f>
        <v/>
      </c>
      <c r="BL43" s="176" t="str">
        <f>IF(OR($H$6="",$H$7=""),"",IF($B43="","",IF(ISNA(VLOOKUP($B43,'TH02'!$B$12:$N$51,12,FALSE)),"",IF(VLOOKUP($B43,'TH02'!$B$12:$N$51,12,FALSE)="","",VLOOKUP($B43,'TH02'!$B$12:$N$51,12,FALSE)))))</f>
        <v/>
      </c>
      <c r="BM43" s="176" t="str">
        <f>IF(OR($BK$6="",$BK$7=""),"",IF($B43="","",IF(ISNA(VLOOKUP($B43,'TH02'!$B$12:$N$51,13,FALSE)),"",IF(VLOOKUP($B43,'TH02'!$B$12:$N$51,13,FALSE)="","",VLOOKUP($B43,'TH02'!$B$12:$N$51,13,FALSE)))))</f>
        <v/>
      </c>
      <c r="BN43" s="70"/>
      <c r="BO43" s="71" t="str">
        <f t="shared" si="17"/>
        <v/>
      </c>
      <c r="BP43" s="69" t="str">
        <f>IF(OR($BP$6="",$BP$7=""),"",IF($B43="","",IF(ISNA(VLOOKUP($B43,'TH03'!$B$12:$N$51,11,FALSE)),"",IF(VLOOKUP($B43,'TH03'!$B$12:$N$51,11,FALSE)="","",VLOOKUP($B43,'TH03'!$B$12:$N$51,11,FALSE)))))</f>
        <v/>
      </c>
      <c r="BQ43" s="176" t="str">
        <f>IF(OR($H$6="",$H$7=""),"",IF($B43="","",IF(ISNA(VLOOKUP($B43,'TH03'!$B$12:$N$51,12,FALSE)),"",IF(VLOOKUP($B43,'TH03'!$B$12:$N$51,12,FALSE)="","",VLOOKUP($B43,'TH03'!$B$12:$N$51,12,FALSE)))))</f>
        <v/>
      </c>
      <c r="BR43" s="176" t="str">
        <f>IF(OR($BP$6="",$BP$7=""),"",IF($B43="","",IF(ISNA(VLOOKUP($B43,'TH03'!$B$12:$N$51,13,FALSE)),"",IF(VLOOKUP($B43,'TH03'!$B$12:$N$51,13,FALSE)="","",VLOOKUP($B43,'TH03'!$B$12:$N$51,13,FALSE)))))</f>
        <v/>
      </c>
      <c r="BS43" s="48"/>
      <c r="BT43" s="71" t="str">
        <f t="shared" si="18"/>
        <v/>
      </c>
      <c r="BU43" s="69" t="str">
        <f>IF(OR($BU$6="",$BU$7=""),"",IF($B43="","",IF(ISNA(VLOOKUP($B43,'TH04'!$B$12:$N$51,11,FALSE)),"",IF(VLOOKUP($B43,'TH04'!$B$12:$N$51,11,FALSE)="","",VLOOKUP($B43,'TH04'!$B$12:$N$51,11,FALSE)))))</f>
        <v/>
      </c>
      <c r="BV43" s="176" t="str">
        <f>IF(OR($H$6="",$H$7=""),"",IF($B43="","",IF(ISNA(VLOOKUP($B43,'TH04'!$B$12:$N$51,12,FALSE)),"",IF(VLOOKUP($B43,'TH04'!$B$12:$N$51,12,FALSE)="","",VLOOKUP($B43,'TH04'!$B$12:$N$51,12,FALSE)))))</f>
        <v/>
      </c>
      <c r="BW43" s="176" t="str">
        <f>IF(OR($BU$6="",$BU$7=""),"",IF($B43="","",IF(ISNA(VLOOKUP($B43,'TH04'!$B$12:$N$51,13,FALSE)),"",IF(VLOOKUP($B43,'TH04'!$B$12:$N$51,13,FALSE)="","",VLOOKUP($B43,'TH04'!$B$12:$N$51,13,FALSE)))))</f>
        <v/>
      </c>
      <c r="BX43" s="70"/>
      <c r="BY43" s="71" t="str">
        <f t="shared" si="19"/>
        <v/>
      </c>
      <c r="BZ43" s="69" t="str">
        <f>IF(OR($BZ$6="",$BZ$7=""),"",IF($B43="","",IF(ISNA(VLOOKUP($B43,'TH05'!$B$12:$N$51,11,FALSE)),"",IF(VLOOKUP($B43,'TH05'!$B$12:$N$51,11,FALSE)="","",VLOOKUP($B43,'TH05'!$B$12:$N$51,11,FALSE)))))</f>
        <v/>
      </c>
      <c r="CA43" s="176" t="str">
        <f>IF(OR($H$6="",$H$7=""),"",IF($B43="","",IF(ISNA(VLOOKUP($B43,'TH05'!$B$12:$N$51,12,FALSE)),"",IF(VLOOKUP($B43,'TH05'!$B$12:$N$51,12,FALSE)="","",VLOOKUP($B43,'TH05'!$B$12:$N$51,12,FALSE)))))</f>
        <v/>
      </c>
      <c r="CB43" s="176" t="str">
        <f>IF(OR($BZ$6="",$BZ$7=""),"",IF($B43="","",IF(ISNA(VLOOKUP($B43,'TH05'!$B$12:$N$51,13,FALSE)),"",IF(VLOOKUP($B43,'TH05'!$B$12:$N$51,13,FALSE)="","",VLOOKUP($B43,'TH05'!$B$12:$N$51,13,FALSE)))))</f>
        <v/>
      </c>
      <c r="CC43" s="70"/>
      <c r="CD43" s="71" t="str">
        <f t="shared" si="20"/>
        <v/>
      </c>
      <c r="CE43" s="69" t="str">
        <f>IF(OR($CE$6="",$CE$7=""),"",IF($B43="","",IF(ISNA(VLOOKUP($B43,'TH06'!$B$12:$N$51,11,FALSE)),"",IF(VLOOKUP($B43,'TH06'!$B$12:$N$51,11,FALSE)="","",VLOOKUP($B43,'TH06'!$B$12:$N$51,11,FALSE)))))</f>
        <v/>
      </c>
      <c r="CF43" s="176" t="str">
        <f>IF(OR($H$6="",$H$7=""),"",IF($B43="","",IF(ISNA(VLOOKUP($B43,'TH06'!$B$12:$N$51,12,FALSE)),"",IF(VLOOKUP($B43,'TH06'!$B$12:$N$51,12,FALSE)="","",VLOOKUP($B43,'TH06'!$B$12:$N$51,12,FALSE)))))</f>
        <v/>
      </c>
      <c r="CG43" s="176" t="str">
        <f>IF(OR($CE$6="",$CE$7=""),"",IF($B43="","",IF(ISNA(VLOOKUP($B43,'TH06'!$B$12:$N$51,13,FALSE)),"",IF(VLOOKUP($B43,'TH06'!$B$12:$N$51,13,FALSE)="","",VLOOKUP($B43,'TH06'!$B$12:$N$51,13,FALSE)))))</f>
        <v/>
      </c>
      <c r="CH43" s="70"/>
      <c r="CI43" s="71" t="str">
        <f t="shared" si="21"/>
        <v/>
      </c>
      <c r="CJ43" s="200" t="str">
        <f t="shared" si="22"/>
        <v/>
      </c>
      <c r="CK43" s="201" t="str">
        <f t="shared" si="23"/>
        <v/>
      </c>
      <c r="CL43" s="82"/>
      <c r="CM43" s="79" t="str">
        <f t="shared" si="0"/>
        <v/>
      </c>
      <c r="CN43" s="79" t="str">
        <f t="shared" si="1"/>
        <v/>
      </c>
      <c r="CO43" s="79" t="str">
        <f t="shared" si="2"/>
        <v/>
      </c>
      <c r="CP43" s="49"/>
      <c r="CQ43" s="177">
        <f t="shared" si="3"/>
        <v>0</v>
      </c>
      <c r="CR43" s="178" t="str">
        <f t="shared" si="24"/>
        <v/>
      </c>
      <c r="CS43" s="17" t="str">
        <f t="shared" si="25"/>
        <v/>
      </c>
      <c r="CT43" s="17" t="str">
        <f t="shared" si="26"/>
        <v/>
      </c>
      <c r="CU43" s="17" t="str">
        <f t="shared" si="27"/>
        <v/>
      </c>
      <c r="CV43" s="17" t="str">
        <f t="shared" si="28"/>
        <v/>
      </c>
      <c r="CW43" s="17" t="str">
        <f t="shared" si="29"/>
        <v/>
      </c>
      <c r="CX43" s="17" t="str">
        <f t="shared" si="30"/>
        <v/>
      </c>
      <c r="CY43" s="17" t="str">
        <f t="shared" si="31"/>
        <v/>
      </c>
      <c r="CZ43" s="17" t="str">
        <f t="shared" si="32"/>
        <v/>
      </c>
      <c r="DA43" s="17" t="str">
        <f t="shared" si="33"/>
        <v/>
      </c>
      <c r="DB43" s="17" t="str">
        <f t="shared" si="34"/>
        <v/>
      </c>
      <c r="DC43" s="17" t="str">
        <f t="shared" si="35"/>
        <v/>
      </c>
      <c r="DD43" s="17" t="str">
        <f t="shared" si="36"/>
        <v/>
      </c>
      <c r="DE43" s="17" t="str">
        <f t="shared" si="37"/>
        <v/>
      </c>
      <c r="DF43" s="17" t="str">
        <f t="shared" si="38"/>
        <v/>
      </c>
      <c r="DG43" s="179" t="str">
        <f t="shared" si="39"/>
        <v/>
      </c>
      <c r="DH43" s="192" t="str">
        <f t="shared" si="4"/>
        <v/>
      </c>
      <c r="DI43" s="178" t="str">
        <f t="shared" si="40"/>
        <v/>
      </c>
      <c r="DJ43" s="17" t="str">
        <f t="shared" si="41"/>
        <v/>
      </c>
      <c r="DK43" s="17" t="str">
        <f t="shared" si="42"/>
        <v/>
      </c>
      <c r="DL43" s="17" t="str">
        <f t="shared" si="43"/>
        <v/>
      </c>
      <c r="DM43" s="17" t="str">
        <f t="shared" si="44"/>
        <v/>
      </c>
      <c r="DN43" s="17" t="str">
        <f t="shared" si="45"/>
        <v/>
      </c>
      <c r="DO43" s="17" t="str">
        <f t="shared" si="46"/>
        <v/>
      </c>
      <c r="DP43" s="17" t="str">
        <f t="shared" si="47"/>
        <v/>
      </c>
      <c r="DQ43" s="17" t="str">
        <f t="shared" si="48"/>
        <v/>
      </c>
      <c r="DR43" s="17" t="str">
        <f t="shared" si="49"/>
        <v/>
      </c>
      <c r="DS43" s="17" t="str">
        <f t="shared" si="50"/>
        <v/>
      </c>
      <c r="DT43" s="17" t="str">
        <f t="shared" si="51"/>
        <v/>
      </c>
      <c r="DU43" s="17" t="str">
        <f t="shared" si="52"/>
        <v/>
      </c>
      <c r="DV43" s="17" t="str">
        <f t="shared" si="53"/>
        <v/>
      </c>
      <c r="DW43" s="17" t="str">
        <f t="shared" si="54"/>
        <v/>
      </c>
      <c r="DX43" s="17" t="str">
        <f t="shared" si="55"/>
        <v/>
      </c>
      <c r="DY43" s="204" t="str">
        <f t="shared" si="5"/>
        <v/>
      </c>
      <c r="DZ43" s="86" t="str">
        <f t="shared" si="56"/>
        <v/>
      </c>
      <c r="EA43" s="17" t="str">
        <f t="shared" si="57"/>
        <v/>
      </c>
      <c r="EB43" s="17" t="str">
        <f t="shared" si="58"/>
        <v/>
      </c>
      <c r="EC43" s="17" t="str">
        <f t="shared" si="59"/>
        <v/>
      </c>
      <c r="ED43" s="17" t="str">
        <f t="shared" si="60"/>
        <v/>
      </c>
      <c r="EE43" s="17" t="str">
        <f t="shared" si="61"/>
        <v/>
      </c>
      <c r="EF43" s="17" t="str">
        <f t="shared" si="62"/>
        <v/>
      </c>
      <c r="EG43" s="17" t="str">
        <f t="shared" si="63"/>
        <v/>
      </c>
      <c r="EH43" s="17" t="str">
        <f t="shared" si="64"/>
        <v/>
      </c>
      <c r="EI43" s="17" t="str">
        <f t="shared" si="65"/>
        <v/>
      </c>
      <c r="EJ43" s="17" t="str">
        <f t="shared" si="66"/>
        <v/>
      </c>
      <c r="EK43" s="17" t="str">
        <f t="shared" si="67"/>
        <v/>
      </c>
      <c r="EL43" s="17" t="str">
        <f t="shared" si="68"/>
        <v/>
      </c>
      <c r="EM43" s="17" t="str">
        <f t="shared" si="69"/>
        <v/>
      </c>
      <c r="EN43" s="17" t="str">
        <f t="shared" si="70"/>
        <v/>
      </c>
      <c r="EO43" s="227" t="str">
        <f t="shared" si="71"/>
        <v/>
      </c>
      <c r="EP43" s="178" t="str">
        <f t="shared" si="72"/>
        <v/>
      </c>
      <c r="EQ43" s="17" t="str">
        <f t="shared" si="73"/>
        <v/>
      </c>
      <c r="ER43" s="17" t="str">
        <f t="shared" si="74"/>
        <v/>
      </c>
      <c r="ES43" s="17" t="str">
        <f t="shared" si="75"/>
        <v/>
      </c>
      <c r="ET43" s="17" t="str">
        <f t="shared" si="76"/>
        <v/>
      </c>
      <c r="EU43" s="17" t="str">
        <f t="shared" si="77"/>
        <v/>
      </c>
      <c r="EV43" s="17" t="str">
        <f t="shared" si="78"/>
        <v/>
      </c>
      <c r="EW43" s="17" t="str">
        <f t="shared" si="79"/>
        <v/>
      </c>
      <c r="EX43" s="17" t="str">
        <f t="shared" si="80"/>
        <v/>
      </c>
      <c r="EY43" s="17" t="str">
        <f t="shared" si="81"/>
        <v/>
      </c>
      <c r="EZ43" s="17" t="str">
        <f t="shared" si="82"/>
        <v/>
      </c>
      <c r="FA43" s="17" t="str">
        <f t="shared" si="83"/>
        <v/>
      </c>
      <c r="FB43" s="17" t="str">
        <f t="shared" si="84"/>
        <v/>
      </c>
      <c r="FC43" s="17" t="str">
        <f t="shared" si="85"/>
        <v/>
      </c>
      <c r="FD43" s="17" t="str">
        <f t="shared" si="86"/>
        <v/>
      </c>
      <c r="FE43" s="17" t="str">
        <f t="shared" si="87"/>
        <v/>
      </c>
      <c r="FF43" s="204" t="str">
        <f t="shared" si="6"/>
        <v/>
      </c>
    </row>
    <row r="44" spans="1:162" ht="15.75">
      <c r="A44" s="63" t="str">
        <f>IF(B44="","",IF(SUBTOTAL(3,$B$12:B44)=SUBTOTAL(3,$B$12:B43),"",SUBTOTAL(3,$B$12:B44)))</f>
        <v/>
      </c>
      <c r="B44" s="253"/>
      <c r="C44" s="66" t="str">
        <f>IF($B44="","",IF(ISNA(VLOOKUP($B44,'DS LOP HKI'!$B$2:$D$1060,2,FALSE))=TRUE,"",VLOOKUP($B44,'DS LOP HKI'!$B$2:$D$1060,2,FALSE)))</f>
        <v/>
      </c>
      <c r="D44" s="67" t="str">
        <f>IF($B44="","",IF(ISNA(VLOOKUP($B44,'DS LOP HKI'!$B$2:$D$1060,3,FALSE))=TRUE,"",VLOOKUP($B44,'DS LOP HKI'!$B$2:$D$1060,3,FALSE)))</f>
        <v/>
      </c>
      <c r="E44" s="49"/>
      <c r="F44" s="47"/>
      <c r="G44" s="76"/>
      <c r="H44" s="69" t="str">
        <f>IF(OR($H$6="",$H$7=""),"",IF($B44="","",IF(ISNA(VLOOKUP($B44,'LT01'!$B$12:$N$51,11,FALSE)),"",IF(VLOOKUP($B44,'LT01'!$B$12:$N$51,11,FALSE)="","",VLOOKUP($B44,'LT01'!$B$12:$N$51,11,FALSE)))))</f>
        <v/>
      </c>
      <c r="I44" s="176" t="str">
        <f>IF(OR($H$6="",$H$7=""),"",IF($B44="","",IF(ISNA(VLOOKUP($B44,'LT01'!$B$12:$N$51,12,FALSE)),"",IF(VLOOKUP($B44,'LT01'!$B$12:$N$51,12,FALSE)="","",VLOOKUP($B44,'LT01'!$B$12:$N$51,12,FALSE)))))</f>
        <v/>
      </c>
      <c r="J44" s="176" t="str">
        <f>IF(OR($H$6="",$H$7=""),"",IF($B44="","",IF(ISNA(VLOOKUP($B44,'LT01'!$B$12:$N$51,13,FALSE)),"",IF(VLOOKUP($B44,'LT01'!$B$12:$N$51,13,FALSE)="","",VLOOKUP($B44,'LT01'!$B$12:$N$51,13,FALSE)))))</f>
        <v/>
      </c>
      <c r="K44" s="70"/>
      <c r="L44" s="71" t="str">
        <f t="shared" si="7"/>
        <v/>
      </c>
      <c r="M44" s="69" t="str">
        <f>IF(OR($M$6="",$M$7=""),"",IF($B44="","",IF(ISNA(VLOOKUP($B44,'LT02'!$B$12:$N$51,11,FALSE)),"",IF(VLOOKUP($B44,'LT02'!$B$12:$N$51,11,FALSE)="","",VLOOKUP($B44,'LT02'!$B$12:$N$51,11,FALSE)))))</f>
        <v/>
      </c>
      <c r="N44" s="176" t="str">
        <f>IF(OR($H$6="",$H$7=""),"",IF($B44="","",IF(ISNA(VLOOKUP($B44,'LT02'!$B$12:$N$51,12,FALSE)),"",IF(VLOOKUP($B44,'LT02'!$B$12:$N$51,12,FALSE)="","",VLOOKUP($B44,'LT02'!$B$12:$N$51,12,FALSE)))))</f>
        <v/>
      </c>
      <c r="O44" s="176" t="str">
        <f>IF(OR($M$6="",$M$7=""),"",IF($B44="","",IF(ISNA(VLOOKUP($B44,'LT02'!$B$12:$N$51,13,FALSE)),"",IF(VLOOKUP($B44,'LT02'!$B$12:$N$51,13,FALSE)="","",VLOOKUP($B44,'LT02'!$B$12:$N$51,13,FALSE)))))</f>
        <v/>
      </c>
      <c r="P44" s="70"/>
      <c r="Q44" s="71" t="str">
        <f t="shared" si="8"/>
        <v/>
      </c>
      <c r="R44" s="69" t="str">
        <f>IF(OR($R$6="",$R$7=""),"",IF($B44="","",IF(ISNA(VLOOKUP($B44,'LT03'!$B$12:$N$51,11,FALSE)),"",IF(VLOOKUP($B44,'LT03'!$B$12:$N$51,11,FALSE)="","",VLOOKUP($B44,'LT03'!$B$12:$N$51,11,FALSE)))))</f>
        <v/>
      </c>
      <c r="S44" s="176" t="str">
        <f>IF(OR($H$6="",$H$7=""),"",IF($B44="","",IF(ISNA(VLOOKUP($B44,'LT03'!$B$12:$N$51,12,FALSE)),"",IF(VLOOKUP($B44,'LT03'!$B$12:$N$51,12,FALSE)="","",VLOOKUP($B44,'LT03'!$B$12:$N$51,12,FALSE)))))</f>
        <v/>
      </c>
      <c r="T44" s="176" t="str">
        <f>IF(OR($R$6="",$R$7=""),"",IF($B44="","",IF(ISNA(VLOOKUP($B44,'LT03'!$B$12:$N$51,13,FALSE)),"",IF(VLOOKUP($B44,'LT03'!$B$12:$N$51,13,FALSE)="","",VLOOKUP($B44,'LT03'!$B$12:$N$51,13,FALSE)))))</f>
        <v/>
      </c>
      <c r="U44" s="70"/>
      <c r="V44" s="71" t="str">
        <f t="shared" si="9"/>
        <v/>
      </c>
      <c r="W44" s="69" t="str">
        <f>IF(OR($W$6="",$W$7=""),"",IF($B44="","",IF(ISNA(VLOOKUP($B44,'LT04'!$B$12:$N$51,11,FALSE)),"",IF(VLOOKUP($B44,'LT04'!$B$12:$N$51,11,FALSE)="","",VLOOKUP($B44,'LT04'!$B$12:$N$51,11,FALSE)))))</f>
        <v/>
      </c>
      <c r="X44" s="176" t="str">
        <f>IF(OR($H$6="",$H$7=""),"",IF($B44="","",IF(ISNA(VLOOKUP($B44,'LT04'!$B$12:$N$51,12,FALSE)),"",IF(VLOOKUP($B44,'LT04'!$B$12:$N$51,12,FALSE)="","",VLOOKUP($B44,'LT04'!$B$12:$N$51,12,FALSE)))))</f>
        <v/>
      </c>
      <c r="Y44" s="176" t="str">
        <f>IF(OR($W$6="",$W$7=""),"",IF($B44="","",IF(ISNA(VLOOKUP($B44,'LT04'!$B$12:$N$51,13,FALSE)),"",IF(VLOOKUP($B44,'LT04'!$B$12:$N$51,13,FALSE)="","",VLOOKUP($B44,'LT04'!$B$12:$N$51,13,FALSE)))))</f>
        <v/>
      </c>
      <c r="Z44" s="70"/>
      <c r="AA44" s="71" t="str">
        <f t="shared" si="10"/>
        <v/>
      </c>
      <c r="AB44" s="69" t="str">
        <f>IF(OR($AB$6="",$AB$7=""),"",IF($B44="","",IF(ISNA(VLOOKUP($B44,'LT05'!$B$12:$N$51,11,FALSE)),"",IF(VLOOKUP($B44,'LT05'!$B$12:$N$51,11,FALSE)="","",VLOOKUP($B44,'LT05'!$B$12:$N$51,11,FALSE)))))</f>
        <v/>
      </c>
      <c r="AC44" s="176" t="str">
        <f>IF(OR($H$6="",$H$7=""),"",IF($B44="","",IF(ISNA(VLOOKUP($B44,'LT05'!$B$12:$N$51,12,FALSE)),"",IF(VLOOKUP($B44,'LT05'!$B$12:$N$51,12,FALSE)="","",VLOOKUP($B44,'LT05'!$B$12:$N$51,12,FALSE)))))</f>
        <v/>
      </c>
      <c r="AD44" s="176" t="str">
        <f>IF(OR($AB$6="",$AB$7=""),"",IF($B44="","",IF(ISNA(VLOOKUP($B44,'LT05'!$B$12:$N$51,13,FALSE)),"",IF(VLOOKUP($B44,'LT05'!$B$12:$N$51,13,FALSE)="","",VLOOKUP($B44,'LT05'!$B$12:$N$51,13,FALSE)))))</f>
        <v/>
      </c>
      <c r="AE44" s="70"/>
      <c r="AF44" s="71" t="str">
        <f t="shared" si="11"/>
        <v/>
      </c>
      <c r="AG44" s="69" t="str">
        <f>IF(OR($AG$6="",$AG$7=""),"",IF($B44="","",IF(ISNA(VLOOKUP($B44,'LT06'!$B$12:$N$51,11,FALSE)),"",IF(VLOOKUP($B44,'LT06'!$B$12:$N$51,11,FALSE)="","",VLOOKUP($B44,'LT06'!$B$12:$N$51,11,FALSE)))))</f>
        <v/>
      </c>
      <c r="AH44" s="176" t="str">
        <f>IF(OR($H$6="",$H$7=""),"",IF($B44="","",IF(ISNA(VLOOKUP($B44,'LT06'!$B$12:$N$51,12,FALSE)),"",IF(VLOOKUP($B44,'LT06'!$B$12:$N$51,12,FALSE)="","",VLOOKUP($B44,'LT06'!$B$12:$N$51,12,FALSE)))))</f>
        <v/>
      </c>
      <c r="AI44" s="176" t="str">
        <f>IF(OR($AG$6="",$AG$7=""),"",IF($B44="","",IF(ISNA(VLOOKUP($B44,'LT06'!$B$12:$N$51,13,FALSE)),"",IF(VLOOKUP($B44,'LT06'!$B$12:$N$51,13,FALSE)="","",VLOOKUP($B44,'LT06'!$B$12:$N$51,13,FALSE)))))</f>
        <v/>
      </c>
      <c r="AJ44" s="70"/>
      <c r="AK44" s="71" t="str">
        <f t="shared" si="12"/>
        <v/>
      </c>
      <c r="AL44" s="69" t="str">
        <f>IF(OR($AL$6="",$AL$7=""),"",IF($B44="","",IF(ISNA(VLOOKUP($B44,'LT07'!$B$12:$N$51,11,FALSE)),"",IF(VLOOKUP($B44,'LT07'!$B$12:$N$51,11,FALSE)="","",VLOOKUP($B44,'LT07'!$B$12:$N$51,11,FALSE)))))</f>
        <v/>
      </c>
      <c r="AM44" s="176" t="str">
        <f>IF(OR($H$6="",$H$7=""),"",IF($B44="","",IF(ISNA(VLOOKUP($B44,'LT07'!$B$12:$N$51,12,FALSE)),"",IF(VLOOKUP($B44,'LT07'!$B$12:$N$51,12,FALSE)="","",VLOOKUP($B44,'LT07'!$B$12:$N$51,12,FALSE)))))</f>
        <v/>
      </c>
      <c r="AN44" s="176" t="str">
        <f>IF(OR($AL$6="",$AL$7=""),"",IF($B44="","",IF(ISNA(VLOOKUP($B44,'LT07'!$B$12:$N$51,13,FALSE)),"",IF(VLOOKUP($B44,'LT07'!$B$12:$N$51,13,FALSE)="","",VLOOKUP($B44,'LT07'!$B$12:$N$51,13,FALSE)))))</f>
        <v/>
      </c>
      <c r="AO44" s="70"/>
      <c r="AP44" s="71" t="str">
        <f t="shared" si="13"/>
        <v/>
      </c>
      <c r="AQ44" s="69" t="str">
        <f>IF(OR($AQ$6="",$AQ$7=""),"",IF($B44="","",IF(ISNA(VLOOKUP($B44,'LT08'!$B$12:$N$51,11,FALSE)),"",IF(VLOOKUP($B44,'LT08'!$B$12:$N$51,11,FALSE)="","",VLOOKUP($B44,'LT08'!$B$12:$N$51,11,FALSE)))))</f>
        <v/>
      </c>
      <c r="AR44" s="176" t="str">
        <f>IF(OR($H$6="",$H$7=""),"",IF($B44="","",IF(ISNA(VLOOKUP($B44,'LT08'!$B$12:$N$51,12,FALSE)),"",IF(VLOOKUP($B44,'LT08'!$B$12:$N$51,12,FALSE)="","",VLOOKUP($B44,'LT08'!$B$12:$N$51,12,FALSE)))))</f>
        <v/>
      </c>
      <c r="AS44" s="176" t="str">
        <f>IF(OR($AQ$6="",$AQ$7=""),"",IF($B44="","",IF(ISNA(VLOOKUP($B44,'LT08'!$B$12:$N$51,13,FALSE)),"",IF(VLOOKUP($B44,'LT08'!$B$12:$N$51,13,FALSE)="","",VLOOKUP($B44,'LT08'!$B$12:$N$51,13,FALSE)))))</f>
        <v/>
      </c>
      <c r="AT44" s="70"/>
      <c r="AU44" s="71" t="str">
        <f t="shared" si="14"/>
        <v/>
      </c>
      <c r="AV44" s="69" t="str">
        <f>IF(OR($AV$6="",$AV$7=""),"",IF($B44="","",IF(ISNA(VLOOKUP($B44,'LT09'!$B$12:$N$51,11,FALSE)),"",IF(VLOOKUP($B44,'LT09'!$B$12:$N$51,11,FALSE)="","",VLOOKUP($B44,'LT09'!$B$12:$N$51,11,FALSE)))))</f>
        <v/>
      </c>
      <c r="AW44" s="176" t="str">
        <f>IF(OR($H$6="",$H$7=""),"",IF($B44="","",IF(ISNA(VLOOKUP($B44,'LT09'!$B$12:$N$51,12,FALSE)),"",IF(VLOOKUP($B44,'LT09'!$B$12:$N$51,12,FALSE)="","",VLOOKUP($B44,'LT09'!$B$12:$N$51,12,FALSE)))))</f>
        <v/>
      </c>
      <c r="AX44" s="176" t="str">
        <f>IF(OR($AV$6="",$AV$7=""),"",IF($B44="","",IF(ISNA(VLOOKUP($B44,'LT09'!$B$12:$N$51,13,FALSE)),"",IF(VLOOKUP($B44,'LT09'!$B$12:$N$51,13,FALSE)="","",VLOOKUP($B44,'LT09'!$B$12:$N$51,13,FALSE)))))</f>
        <v/>
      </c>
      <c r="AY44" s="70"/>
      <c r="AZ44" s="71" t="str">
        <f t="shared" si="15"/>
        <v/>
      </c>
      <c r="BA44" s="68"/>
      <c r="BB44" s="205"/>
      <c r="BC44" s="176" t="str">
        <f>IF(OR($BF$6="",$BF$7=""),"",IF($B44="","",IF(ISNA(VLOOKUP($B44,'DO AN'!$B$12:$N$51,11,FALSE)),"",IF(VLOOKUP($B44,'DO AN'!$B$12:$N$51,11,FALSE)="","",VLOOKUP($B44,'DO AN'!$B$12:$N$51,11,FALSE)))))</f>
        <v/>
      </c>
      <c r="BD44" s="70"/>
      <c r="BE44" s="75"/>
      <c r="BF44" s="69" t="str">
        <f>IF(OR($BF$6="",$BF$7=""),"",IF($B44="","",IF(ISNA(VLOOKUP($B44,'TH01'!$B$12:$N$51,11,FALSE)),"",IF(VLOOKUP($B44,'TH01'!$B$12:$N$51,11,FALSE)="","",VLOOKUP($B44,'TH01'!$B$12:$N$51,11,FALSE)))))</f>
        <v/>
      </c>
      <c r="BG44" s="176" t="str">
        <f>IF(OR($H$6="",$H$7=""),"",IF($B44="","",IF(ISNA(VLOOKUP($B44,'TH01'!$B$12:$N$51,12,FALSE)),"",IF(VLOOKUP($B44,'TH01'!$B$12:$N$51,12,FALSE)="","",VLOOKUP($B44,'TH01'!$B$12:$N$51,12,FALSE)))))</f>
        <v/>
      </c>
      <c r="BH44" s="176" t="str">
        <f>IF(OR($BF$6="",$BF$7=""),"",IF($B44="","",IF(ISNA(VLOOKUP($B44,'TH01'!$B$12:$N$51,13,FALSE)),"",IF(VLOOKUP($B44,'TH01'!$B$12:$N$51,13,FALSE)="","",VLOOKUP($B44,'TH01'!$B$12:$N$51,13,FALSE)))))</f>
        <v/>
      </c>
      <c r="BI44" s="70"/>
      <c r="BJ44" s="71" t="str">
        <f t="shared" si="16"/>
        <v/>
      </c>
      <c r="BK44" s="69" t="str">
        <f>IF(OR($BK$6="",$BK$7=""),"",IF($B44="","",IF(ISNA(VLOOKUP($B44,'TH02'!$B$12:$N$51,11,FALSE)),"",IF(VLOOKUP($B44,'TH02'!$B$12:$N$51,11,FALSE)="","",VLOOKUP($B44,'TH02'!$B$12:$N$51,11,FALSE)))))</f>
        <v/>
      </c>
      <c r="BL44" s="176" t="str">
        <f>IF(OR($H$6="",$H$7=""),"",IF($B44="","",IF(ISNA(VLOOKUP($B44,'TH02'!$B$12:$N$51,12,FALSE)),"",IF(VLOOKUP($B44,'TH02'!$B$12:$N$51,12,FALSE)="","",VLOOKUP($B44,'TH02'!$B$12:$N$51,12,FALSE)))))</f>
        <v/>
      </c>
      <c r="BM44" s="176" t="str">
        <f>IF(OR($BK$6="",$BK$7=""),"",IF($B44="","",IF(ISNA(VLOOKUP($B44,'TH02'!$B$12:$N$51,13,FALSE)),"",IF(VLOOKUP($B44,'TH02'!$B$12:$N$51,13,FALSE)="","",VLOOKUP($B44,'TH02'!$B$12:$N$51,13,FALSE)))))</f>
        <v/>
      </c>
      <c r="BN44" s="70"/>
      <c r="BO44" s="71" t="str">
        <f t="shared" si="17"/>
        <v/>
      </c>
      <c r="BP44" s="69" t="str">
        <f>IF(OR($BP$6="",$BP$7=""),"",IF($B44="","",IF(ISNA(VLOOKUP($B44,'TH03'!$B$12:$N$51,11,FALSE)),"",IF(VLOOKUP($B44,'TH03'!$B$12:$N$51,11,FALSE)="","",VLOOKUP($B44,'TH03'!$B$12:$N$51,11,FALSE)))))</f>
        <v/>
      </c>
      <c r="BQ44" s="176" t="str">
        <f>IF(OR($H$6="",$H$7=""),"",IF($B44="","",IF(ISNA(VLOOKUP($B44,'TH03'!$B$12:$N$51,12,FALSE)),"",IF(VLOOKUP($B44,'TH03'!$B$12:$N$51,12,FALSE)="","",VLOOKUP($B44,'TH03'!$B$12:$N$51,12,FALSE)))))</f>
        <v/>
      </c>
      <c r="BR44" s="176" t="str">
        <f>IF(OR($BP$6="",$BP$7=""),"",IF($B44="","",IF(ISNA(VLOOKUP($B44,'TH03'!$B$12:$N$51,13,FALSE)),"",IF(VLOOKUP($B44,'TH03'!$B$12:$N$51,13,FALSE)="","",VLOOKUP($B44,'TH03'!$B$12:$N$51,13,FALSE)))))</f>
        <v/>
      </c>
      <c r="BS44" s="48"/>
      <c r="BT44" s="71" t="str">
        <f t="shared" si="18"/>
        <v/>
      </c>
      <c r="BU44" s="69" t="str">
        <f>IF(OR($BU$6="",$BU$7=""),"",IF($B44="","",IF(ISNA(VLOOKUP($B44,'TH04'!$B$12:$N$51,11,FALSE)),"",IF(VLOOKUP($B44,'TH04'!$B$12:$N$51,11,FALSE)="","",VLOOKUP($B44,'TH04'!$B$12:$N$51,11,FALSE)))))</f>
        <v/>
      </c>
      <c r="BV44" s="176" t="str">
        <f>IF(OR($H$6="",$H$7=""),"",IF($B44="","",IF(ISNA(VLOOKUP($B44,'TH04'!$B$12:$N$51,12,FALSE)),"",IF(VLOOKUP($B44,'TH04'!$B$12:$N$51,12,FALSE)="","",VLOOKUP($B44,'TH04'!$B$12:$N$51,12,FALSE)))))</f>
        <v/>
      </c>
      <c r="BW44" s="176" t="str">
        <f>IF(OR($BU$6="",$BU$7=""),"",IF($B44="","",IF(ISNA(VLOOKUP($B44,'TH04'!$B$12:$N$51,13,FALSE)),"",IF(VLOOKUP($B44,'TH04'!$B$12:$N$51,13,FALSE)="","",VLOOKUP($B44,'TH04'!$B$12:$N$51,13,FALSE)))))</f>
        <v/>
      </c>
      <c r="BX44" s="70"/>
      <c r="BY44" s="71" t="str">
        <f t="shared" si="19"/>
        <v/>
      </c>
      <c r="BZ44" s="69" t="str">
        <f>IF(OR($BZ$6="",$BZ$7=""),"",IF($B44="","",IF(ISNA(VLOOKUP($B44,'TH05'!$B$12:$N$51,11,FALSE)),"",IF(VLOOKUP($B44,'TH05'!$B$12:$N$51,11,FALSE)="","",VLOOKUP($B44,'TH05'!$B$12:$N$51,11,FALSE)))))</f>
        <v/>
      </c>
      <c r="CA44" s="176" t="str">
        <f>IF(OR($H$6="",$H$7=""),"",IF($B44="","",IF(ISNA(VLOOKUP($B44,'TH05'!$B$12:$N$51,12,FALSE)),"",IF(VLOOKUP($B44,'TH05'!$B$12:$N$51,12,FALSE)="","",VLOOKUP($B44,'TH05'!$B$12:$N$51,12,FALSE)))))</f>
        <v/>
      </c>
      <c r="CB44" s="176" t="str">
        <f>IF(OR($BZ$6="",$BZ$7=""),"",IF($B44="","",IF(ISNA(VLOOKUP($B44,'TH05'!$B$12:$N$51,13,FALSE)),"",IF(VLOOKUP($B44,'TH05'!$B$12:$N$51,13,FALSE)="","",VLOOKUP($B44,'TH05'!$B$12:$N$51,13,FALSE)))))</f>
        <v/>
      </c>
      <c r="CC44" s="70"/>
      <c r="CD44" s="71" t="str">
        <f t="shared" si="20"/>
        <v/>
      </c>
      <c r="CE44" s="69" t="str">
        <f>IF(OR($CE$6="",$CE$7=""),"",IF($B44="","",IF(ISNA(VLOOKUP($B44,'TH06'!$B$12:$N$51,11,FALSE)),"",IF(VLOOKUP($B44,'TH06'!$B$12:$N$51,11,FALSE)="","",VLOOKUP($B44,'TH06'!$B$12:$N$51,11,FALSE)))))</f>
        <v/>
      </c>
      <c r="CF44" s="176" t="str">
        <f>IF(OR($H$6="",$H$7=""),"",IF($B44="","",IF(ISNA(VLOOKUP($B44,'TH06'!$B$12:$N$51,12,FALSE)),"",IF(VLOOKUP($B44,'TH06'!$B$12:$N$51,12,FALSE)="","",VLOOKUP($B44,'TH06'!$B$12:$N$51,12,FALSE)))))</f>
        <v/>
      </c>
      <c r="CG44" s="176" t="str">
        <f>IF(OR($CE$6="",$CE$7=""),"",IF($B44="","",IF(ISNA(VLOOKUP($B44,'TH06'!$B$12:$N$51,13,FALSE)),"",IF(VLOOKUP($B44,'TH06'!$B$12:$N$51,13,FALSE)="","",VLOOKUP($B44,'TH06'!$B$12:$N$51,13,FALSE)))))</f>
        <v/>
      </c>
      <c r="CH44" s="70"/>
      <c r="CI44" s="71" t="str">
        <f t="shared" si="21"/>
        <v/>
      </c>
      <c r="CJ44" s="200" t="str">
        <f t="shared" si="22"/>
        <v/>
      </c>
      <c r="CK44" s="201" t="str">
        <f t="shared" si="23"/>
        <v/>
      </c>
      <c r="CL44" s="82"/>
      <c r="CM44" s="79" t="str">
        <f t="shared" si="0"/>
        <v/>
      </c>
      <c r="CN44" s="79" t="str">
        <f t="shared" si="1"/>
        <v/>
      </c>
      <c r="CO44" s="79" t="str">
        <f t="shared" si="2"/>
        <v/>
      </c>
      <c r="CP44" s="49"/>
      <c r="CQ44" s="177">
        <f t="shared" si="3"/>
        <v>0</v>
      </c>
      <c r="CR44" s="178" t="str">
        <f t="shared" si="24"/>
        <v/>
      </c>
      <c r="CS44" s="17" t="str">
        <f t="shared" si="25"/>
        <v/>
      </c>
      <c r="CT44" s="17" t="str">
        <f t="shared" si="26"/>
        <v/>
      </c>
      <c r="CU44" s="17" t="str">
        <f t="shared" si="27"/>
        <v/>
      </c>
      <c r="CV44" s="17" t="str">
        <f t="shared" si="28"/>
        <v/>
      </c>
      <c r="CW44" s="17" t="str">
        <f t="shared" si="29"/>
        <v/>
      </c>
      <c r="CX44" s="17" t="str">
        <f t="shared" si="30"/>
        <v/>
      </c>
      <c r="CY44" s="17" t="str">
        <f t="shared" si="31"/>
        <v/>
      </c>
      <c r="CZ44" s="17" t="str">
        <f t="shared" si="32"/>
        <v/>
      </c>
      <c r="DA44" s="17" t="str">
        <f t="shared" si="33"/>
        <v/>
      </c>
      <c r="DB44" s="17" t="str">
        <f t="shared" si="34"/>
        <v/>
      </c>
      <c r="DC44" s="17" t="str">
        <f t="shared" si="35"/>
        <v/>
      </c>
      <c r="DD44" s="17" t="str">
        <f t="shared" si="36"/>
        <v/>
      </c>
      <c r="DE44" s="17" t="str">
        <f t="shared" si="37"/>
        <v/>
      </c>
      <c r="DF44" s="17" t="str">
        <f t="shared" si="38"/>
        <v/>
      </c>
      <c r="DG44" s="179" t="str">
        <f t="shared" si="39"/>
        <v/>
      </c>
      <c r="DH44" s="192" t="str">
        <f t="shared" si="4"/>
        <v/>
      </c>
      <c r="DI44" s="178" t="str">
        <f t="shared" si="40"/>
        <v/>
      </c>
      <c r="DJ44" s="17" t="str">
        <f t="shared" si="41"/>
        <v/>
      </c>
      <c r="DK44" s="17" t="str">
        <f t="shared" si="42"/>
        <v/>
      </c>
      <c r="DL44" s="17" t="str">
        <f t="shared" si="43"/>
        <v/>
      </c>
      <c r="DM44" s="17" t="str">
        <f t="shared" si="44"/>
        <v/>
      </c>
      <c r="DN44" s="17" t="str">
        <f t="shared" si="45"/>
        <v/>
      </c>
      <c r="DO44" s="17" t="str">
        <f t="shared" si="46"/>
        <v/>
      </c>
      <c r="DP44" s="17" t="str">
        <f t="shared" si="47"/>
        <v/>
      </c>
      <c r="DQ44" s="17" t="str">
        <f t="shared" si="48"/>
        <v/>
      </c>
      <c r="DR44" s="17" t="str">
        <f t="shared" si="49"/>
        <v/>
      </c>
      <c r="DS44" s="17" t="str">
        <f t="shared" si="50"/>
        <v/>
      </c>
      <c r="DT44" s="17" t="str">
        <f t="shared" si="51"/>
        <v/>
      </c>
      <c r="DU44" s="17" t="str">
        <f t="shared" si="52"/>
        <v/>
      </c>
      <c r="DV44" s="17" t="str">
        <f t="shared" si="53"/>
        <v/>
      </c>
      <c r="DW44" s="17" t="str">
        <f t="shared" si="54"/>
        <v/>
      </c>
      <c r="DX44" s="17" t="str">
        <f t="shared" si="55"/>
        <v/>
      </c>
      <c r="DY44" s="204" t="str">
        <f t="shared" si="5"/>
        <v/>
      </c>
      <c r="DZ44" s="86" t="str">
        <f t="shared" si="56"/>
        <v/>
      </c>
      <c r="EA44" s="17" t="str">
        <f t="shared" si="57"/>
        <v/>
      </c>
      <c r="EB44" s="17" t="str">
        <f t="shared" si="58"/>
        <v/>
      </c>
      <c r="EC44" s="17" t="str">
        <f t="shared" si="59"/>
        <v/>
      </c>
      <c r="ED44" s="17" t="str">
        <f t="shared" si="60"/>
        <v/>
      </c>
      <c r="EE44" s="17" t="str">
        <f t="shared" si="61"/>
        <v/>
      </c>
      <c r="EF44" s="17" t="str">
        <f t="shared" si="62"/>
        <v/>
      </c>
      <c r="EG44" s="17" t="str">
        <f t="shared" si="63"/>
        <v/>
      </c>
      <c r="EH44" s="17" t="str">
        <f t="shared" si="64"/>
        <v/>
      </c>
      <c r="EI44" s="17" t="str">
        <f t="shared" si="65"/>
        <v/>
      </c>
      <c r="EJ44" s="17" t="str">
        <f t="shared" si="66"/>
        <v/>
      </c>
      <c r="EK44" s="17" t="str">
        <f t="shared" si="67"/>
        <v/>
      </c>
      <c r="EL44" s="17" t="str">
        <f t="shared" si="68"/>
        <v/>
      </c>
      <c r="EM44" s="17" t="str">
        <f t="shared" si="69"/>
        <v/>
      </c>
      <c r="EN44" s="17" t="str">
        <f t="shared" si="70"/>
        <v/>
      </c>
      <c r="EO44" s="227" t="str">
        <f t="shared" si="71"/>
        <v/>
      </c>
      <c r="EP44" s="178" t="str">
        <f t="shared" si="72"/>
        <v/>
      </c>
      <c r="EQ44" s="17" t="str">
        <f t="shared" si="73"/>
        <v/>
      </c>
      <c r="ER44" s="17" t="str">
        <f t="shared" si="74"/>
        <v/>
      </c>
      <c r="ES44" s="17" t="str">
        <f t="shared" si="75"/>
        <v/>
      </c>
      <c r="ET44" s="17" t="str">
        <f t="shared" si="76"/>
        <v/>
      </c>
      <c r="EU44" s="17" t="str">
        <f t="shared" si="77"/>
        <v/>
      </c>
      <c r="EV44" s="17" t="str">
        <f t="shared" si="78"/>
        <v/>
      </c>
      <c r="EW44" s="17" t="str">
        <f t="shared" si="79"/>
        <v/>
      </c>
      <c r="EX44" s="17" t="str">
        <f t="shared" si="80"/>
        <v/>
      </c>
      <c r="EY44" s="17" t="str">
        <f t="shared" si="81"/>
        <v/>
      </c>
      <c r="EZ44" s="17" t="str">
        <f t="shared" si="82"/>
        <v/>
      </c>
      <c r="FA44" s="17" t="str">
        <f t="shared" si="83"/>
        <v/>
      </c>
      <c r="FB44" s="17" t="str">
        <f t="shared" si="84"/>
        <v/>
      </c>
      <c r="FC44" s="17" t="str">
        <f t="shared" si="85"/>
        <v/>
      </c>
      <c r="FD44" s="17" t="str">
        <f t="shared" si="86"/>
        <v/>
      </c>
      <c r="FE44" s="17" t="str">
        <f t="shared" si="87"/>
        <v/>
      </c>
      <c r="FF44" s="204" t="str">
        <f t="shared" si="6"/>
        <v/>
      </c>
    </row>
    <row r="45" spans="1:162" ht="15.75">
      <c r="A45" s="63" t="str">
        <f>IF(B45="","",IF(SUBTOTAL(3,$B$12:B45)=SUBTOTAL(3,$B$12:B44),"",SUBTOTAL(3,$B$12:B45)))</f>
        <v/>
      </c>
      <c r="B45" s="254"/>
      <c r="C45" s="66" t="str">
        <f>IF($B45="","",IF(ISNA(VLOOKUP($B45,'DS LOP HKI'!$B$2:$D$1060,2,FALSE))=TRUE,"",VLOOKUP($B45,'DS LOP HKI'!$B$2:$D$1060,2,FALSE)))</f>
        <v/>
      </c>
      <c r="D45" s="67" t="str">
        <f>IF($B45="","",IF(ISNA(VLOOKUP($B45,'DS LOP HKI'!$B$2:$D$1060,3,FALSE))=TRUE,"",VLOOKUP($B45,'DS LOP HKI'!$B$2:$D$1060,3,FALSE)))</f>
        <v/>
      </c>
      <c r="E45" s="49"/>
      <c r="F45" s="47"/>
      <c r="G45" s="76"/>
      <c r="H45" s="69" t="str">
        <f>IF(OR($H$6="",$H$7=""),"",IF($B45="","",IF(ISNA(VLOOKUP($B45,'LT01'!$B$12:$N$51,11,FALSE)),"",IF(VLOOKUP($B45,'LT01'!$B$12:$N$51,11,FALSE)="","",VLOOKUP($B45,'LT01'!$B$12:$N$51,11,FALSE)))))</f>
        <v/>
      </c>
      <c r="I45" s="176" t="str">
        <f>IF(OR($H$6="",$H$7=""),"",IF($B45="","",IF(ISNA(VLOOKUP($B45,'LT01'!$B$12:$N$51,12,FALSE)),"",IF(VLOOKUP($B45,'LT01'!$B$12:$N$51,12,FALSE)="","",VLOOKUP($B45,'LT01'!$B$12:$N$51,12,FALSE)))))</f>
        <v/>
      </c>
      <c r="J45" s="176" t="str">
        <f>IF(OR($H$6="",$H$7=""),"",IF($B45="","",IF(ISNA(VLOOKUP($B45,'LT01'!$B$12:$N$51,13,FALSE)),"",IF(VLOOKUP($B45,'LT01'!$B$12:$N$51,13,FALSE)="","",VLOOKUP($B45,'LT01'!$B$12:$N$51,13,FALSE)))))</f>
        <v/>
      </c>
      <c r="K45" s="70"/>
      <c r="L45" s="71" t="str">
        <f t="shared" si="7"/>
        <v/>
      </c>
      <c r="M45" s="69" t="str">
        <f>IF(OR($M$6="",$M$7=""),"",IF($B45="","",IF(ISNA(VLOOKUP($B45,'LT02'!$B$12:$N$51,11,FALSE)),"",IF(VLOOKUP($B45,'LT02'!$B$12:$N$51,11,FALSE)="","",VLOOKUP($B45,'LT02'!$B$12:$N$51,11,FALSE)))))</f>
        <v/>
      </c>
      <c r="N45" s="176" t="str">
        <f>IF(OR($H$6="",$H$7=""),"",IF($B45="","",IF(ISNA(VLOOKUP($B45,'LT02'!$B$12:$N$51,12,FALSE)),"",IF(VLOOKUP($B45,'LT02'!$B$12:$N$51,12,FALSE)="","",VLOOKUP($B45,'LT02'!$B$12:$N$51,12,FALSE)))))</f>
        <v/>
      </c>
      <c r="O45" s="176" t="str">
        <f>IF(OR($M$6="",$M$7=""),"",IF($B45="","",IF(ISNA(VLOOKUP($B45,'LT02'!$B$12:$N$51,13,FALSE)),"",IF(VLOOKUP($B45,'LT02'!$B$12:$N$51,13,FALSE)="","",VLOOKUP($B45,'LT02'!$B$12:$N$51,13,FALSE)))))</f>
        <v/>
      </c>
      <c r="P45" s="70"/>
      <c r="Q45" s="71" t="str">
        <f t="shared" si="8"/>
        <v/>
      </c>
      <c r="R45" s="69" t="str">
        <f>IF(OR($R$6="",$R$7=""),"",IF($B45="","",IF(ISNA(VLOOKUP($B45,'LT03'!$B$12:$N$51,11,FALSE)),"",IF(VLOOKUP($B45,'LT03'!$B$12:$N$51,11,FALSE)="","",VLOOKUP($B45,'LT03'!$B$12:$N$51,11,FALSE)))))</f>
        <v/>
      </c>
      <c r="S45" s="176" t="str">
        <f>IF(OR($H$6="",$H$7=""),"",IF($B45="","",IF(ISNA(VLOOKUP($B45,'LT03'!$B$12:$N$51,12,FALSE)),"",IF(VLOOKUP($B45,'LT03'!$B$12:$N$51,12,FALSE)="","",VLOOKUP($B45,'LT03'!$B$12:$N$51,12,FALSE)))))</f>
        <v/>
      </c>
      <c r="T45" s="176" t="str">
        <f>IF(OR($R$6="",$R$7=""),"",IF($B45="","",IF(ISNA(VLOOKUP($B45,'LT03'!$B$12:$N$51,13,FALSE)),"",IF(VLOOKUP($B45,'LT03'!$B$12:$N$51,13,FALSE)="","",VLOOKUP($B45,'LT03'!$B$12:$N$51,13,FALSE)))))</f>
        <v/>
      </c>
      <c r="U45" s="70"/>
      <c r="V45" s="71" t="str">
        <f t="shared" si="9"/>
        <v/>
      </c>
      <c r="W45" s="69" t="str">
        <f>IF(OR($W$6="",$W$7=""),"",IF($B45="","",IF(ISNA(VLOOKUP($B45,'LT04'!$B$12:$N$51,11,FALSE)),"",IF(VLOOKUP($B45,'LT04'!$B$12:$N$51,11,FALSE)="","",VLOOKUP($B45,'LT04'!$B$12:$N$51,11,FALSE)))))</f>
        <v/>
      </c>
      <c r="X45" s="176" t="str">
        <f>IF(OR($H$6="",$H$7=""),"",IF($B45="","",IF(ISNA(VLOOKUP($B45,'LT04'!$B$12:$N$51,12,FALSE)),"",IF(VLOOKUP($B45,'LT04'!$B$12:$N$51,12,FALSE)="","",VLOOKUP($B45,'LT04'!$B$12:$N$51,12,FALSE)))))</f>
        <v/>
      </c>
      <c r="Y45" s="176" t="str">
        <f>IF(OR($W$6="",$W$7=""),"",IF($B45="","",IF(ISNA(VLOOKUP($B45,'LT04'!$B$12:$N$51,13,FALSE)),"",IF(VLOOKUP($B45,'LT04'!$B$12:$N$51,13,FALSE)="","",VLOOKUP($B45,'LT04'!$B$12:$N$51,13,FALSE)))))</f>
        <v/>
      </c>
      <c r="Z45" s="70"/>
      <c r="AA45" s="71" t="str">
        <f t="shared" si="10"/>
        <v/>
      </c>
      <c r="AB45" s="69" t="str">
        <f>IF(OR($AB$6="",$AB$7=""),"",IF($B45="","",IF(ISNA(VLOOKUP($B45,'LT05'!$B$12:$N$51,11,FALSE)),"",IF(VLOOKUP($B45,'LT05'!$B$12:$N$51,11,FALSE)="","",VLOOKUP($B45,'LT05'!$B$12:$N$51,11,FALSE)))))</f>
        <v/>
      </c>
      <c r="AC45" s="176" t="str">
        <f>IF(OR($H$6="",$H$7=""),"",IF($B45="","",IF(ISNA(VLOOKUP($B45,'LT05'!$B$12:$N$51,12,FALSE)),"",IF(VLOOKUP($B45,'LT05'!$B$12:$N$51,12,FALSE)="","",VLOOKUP($B45,'LT05'!$B$12:$N$51,12,FALSE)))))</f>
        <v/>
      </c>
      <c r="AD45" s="176" t="str">
        <f>IF(OR($AB$6="",$AB$7=""),"",IF($B45="","",IF(ISNA(VLOOKUP($B45,'LT05'!$B$12:$N$51,13,FALSE)),"",IF(VLOOKUP($B45,'LT05'!$B$12:$N$51,13,FALSE)="","",VLOOKUP($B45,'LT05'!$B$12:$N$51,13,FALSE)))))</f>
        <v/>
      </c>
      <c r="AE45" s="70"/>
      <c r="AF45" s="71" t="str">
        <f t="shared" si="11"/>
        <v/>
      </c>
      <c r="AG45" s="69" t="str">
        <f>IF(OR($AG$6="",$AG$7=""),"",IF($B45="","",IF(ISNA(VLOOKUP($B45,'LT06'!$B$12:$N$51,11,FALSE)),"",IF(VLOOKUP($B45,'LT06'!$B$12:$N$51,11,FALSE)="","",VLOOKUP($B45,'LT06'!$B$12:$N$51,11,FALSE)))))</f>
        <v/>
      </c>
      <c r="AH45" s="176" t="str">
        <f>IF(OR($H$6="",$H$7=""),"",IF($B45="","",IF(ISNA(VLOOKUP($B45,'LT06'!$B$12:$N$51,12,FALSE)),"",IF(VLOOKUP($B45,'LT06'!$B$12:$N$51,12,FALSE)="","",VLOOKUP($B45,'LT06'!$B$12:$N$51,12,FALSE)))))</f>
        <v/>
      </c>
      <c r="AI45" s="176" t="str">
        <f>IF(OR($AG$6="",$AG$7=""),"",IF($B45="","",IF(ISNA(VLOOKUP($B45,'LT06'!$B$12:$N$51,13,FALSE)),"",IF(VLOOKUP($B45,'LT06'!$B$12:$N$51,13,FALSE)="","",VLOOKUP($B45,'LT06'!$B$12:$N$51,13,FALSE)))))</f>
        <v/>
      </c>
      <c r="AJ45" s="70"/>
      <c r="AK45" s="71" t="str">
        <f t="shared" si="12"/>
        <v/>
      </c>
      <c r="AL45" s="69" t="str">
        <f>IF(OR($AL$6="",$AL$7=""),"",IF($B45="","",IF(ISNA(VLOOKUP($B45,'LT07'!$B$12:$N$51,11,FALSE)),"",IF(VLOOKUP($B45,'LT07'!$B$12:$N$51,11,FALSE)="","",VLOOKUP($B45,'LT07'!$B$12:$N$51,11,FALSE)))))</f>
        <v/>
      </c>
      <c r="AM45" s="176" t="str">
        <f>IF(OR($H$6="",$H$7=""),"",IF($B45="","",IF(ISNA(VLOOKUP($B45,'LT07'!$B$12:$N$51,12,FALSE)),"",IF(VLOOKUP($B45,'LT07'!$B$12:$N$51,12,FALSE)="","",VLOOKUP($B45,'LT07'!$B$12:$N$51,12,FALSE)))))</f>
        <v/>
      </c>
      <c r="AN45" s="176" t="str">
        <f>IF(OR($AL$6="",$AL$7=""),"",IF($B45="","",IF(ISNA(VLOOKUP($B45,'LT07'!$B$12:$N$51,13,FALSE)),"",IF(VLOOKUP($B45,'LT07'!$B$12:$N$51,13,FALSE)="","",VLOOKUP($B45,'LT07'!$B$12:$N$51,13,FALSE)))))</f>
        <v/>
      </c>
      <c r="AO45" s="70"/>
      <c r="AP45" s="71" t="str">
        <f t="shared" si="13"/>
        <v/>
      </c>
      <c r="AQ45" s="69" t="str">
        <f>IF(OR($AQ$6="",$AQ$7=""),"",IF($B45="","",IF(ISNA(VLOOKUP($B45,'LT08'!$B$12:$N$51,11,FALSE)),"",IF(VLOOKUP($B45,'LT08'!$B$12:$N$51,11,FALSE)="","",VLOOKUP($B45,'LT08'!$B$12:$N$51,11,FALSE)))))</f>
        <v/>
      </c>
      <c r="AR45" s="176" t="str">
        <f>IF(OR($H$6="",$H$7=""),"",IF($B45="","",IF(ISNA(VLOOKUP($B45,'LT08'!$B$12:$N$51,12,FALSE)),"",IF(VLOOKUP($B45,'LT08'!$B$12:$N$51,12,FALSE)="","",VLOOKUP($B45,'LT08'!$B$12:$N$51,12,FALSE)))))</f>
        <v/>
      </c>
      <c r="AS45" s="176" t="str">
        <f>IF(OR($AQ$6="",$AQ$7=""),"",IF($B45="","",IF(ISNA(VLOOKUP($B45,'LT08'!$B$12:$N$51,13,FALSE)),"",IF(VLOOKUP($B45,'LT08'!$B$12:$N$51,13,FALSE)="","",VLOOKUP($B45,'LT08'!$B$12:$N$51,13,FALSE)))))</f>
        <v/>
      </c>
      <c r="AT45" s="70"/>
      <c r="AU45" s="71" t="str">
        <f t="shared" si="14"/>
        <v/>
      </c>
      <c r="AV45" s="69" t="str">
        <f>IF(OR($AV$6="",$AV$7=""),"",IF($B45="","",IF(ISNA(VLOOKUP($B45,'LT09'!$B$12:$N$51,11,FALSE)),"",IF(VLOOKUP($B45,'LT09'!$B$12:$N$51,11,FALSE)="","",VLOOKUP($B45,'LT09'!$B$12:$N$51,11,FALSE)))))</f>
        <v/>
      </c>
      <c r="AW45" s="176" t="str">
        <f>IF(OR($H$6="",$H$7=""),"",IF($B45="","",IF(ISNA(VLOOKUP($B45,'LT09'!$B$12:$N$51,12,FALSE)),"",IF(VLOOKUP($B45,'LT09'!$B$12:$N$51,12,FALSE)="","",VLOOKUP($B45,'LT09'!$B$12:$N$51,12,FALSE)))))</f>
        <v/>
      </c>
      <c r="AX45" s="176" t="str">
        <f>IF(OR($AV$6="",$AV$7=""),"",IF($B45="","",IF(ISNA(VLOOKUP($B45,'LT09'!$B$12:$N$51,13,FALSE)),"",IF(VLOOKUP($B45,'LT09'!$B$12:$N$51,13,FALSE)="","",VLOOKUP($B45,'LT09'!$B$12:$N$51,13,FALSE)))))</f>
        <v/>
      </c>
      <c r="AY45" s="70"/>
      <c r="AZ45" s="71" t="str">
        <f t="shared" si="15"/>
        <v/>
      </c>
      <c r="BA45" s="68"/>
      <c r="BB45" s="205"/>
      <c r="BC45" s="176" t="str">
        <f>IF(OR($BF$6="",$BF$7=""),"",IF($B45="","",IF(ISNA(VLOOKUP($B45,'DO AN'!$B$12:$N$51,11,FALSE)),"",IF(VLOOKUP($B45,'DO AN'!$B$12:$N$51,11,FALSE)="","",VLOOKUP($B45,'DO AN'!$B$12:$N$51,11,FALSE)))))</f>
        <v/>
      </c>
      <c r="BD45" s="70"/>
      <c r="BE45" s="75"/>
      <c r="BF45" s="69" t="str">
        <f>IF(OR($BF$6="",$BF$7=""),"",IF($B45="","",IF(ISNA(VLOOKUP($B45,'TH01'!$B$12:$N$51,11,FALSE)),"",IF(VLOOKUP($B45,'TH01'!$B$12:$N$51,11,FALSE)="","",VLOOKUP($B45,'TH01'!$B$12:$N$51,11,FALSE)))))</f>
        <v/>
      </c>
      <c r="BG45" s="176" t="str">
        <f>IF(OR($H$6="",$H$7=""),"",IF($B45="","",IF(ISNA(VLOOKUP($B45,'TH01'!$B$12:$N$51,12,FALSE)),"",IF(VLOOKUP($B45,'TH01'!$B$12:$N$51,12,FALSE)="","",VLOOKUP($B45,'TH01'!$B$12:$N$51,12,FALSE)))))</f>
        <v/>
      </c>
      <c r="BH45" s="176" t="str">
        <f>IF(OR($BF$6="",$BF$7=""),"",IF($B45="","",IF(ISNA(VLOOKUP($B45,'TH01'!$B$12:$N$51,13,FALSE)),"",IF(VLOOKUP($B45,'TH01'!$B$12:$N$51,13,FALSE)="","",VLOOKUP($B45,'TH01'!$B$12:$N$51,13,FALSE)))))</f>
        <v/>
      </c>
      <c r="BI45" s="70"/>
      <c r="BJ45" s="71" t="str">
        <f t="shared" si="16"/>
        <v/>
      </c>
      <c r="BK45" s="69" t="str">
        <f>IF(OR($BK$6="",$BK$7=""),"",IF($B45="","",IF(ISNA(VLOOKUP($B45,'TH02'!$B$12:$N$51,11,FALSE)),"",IF(VLOOKUP($B45,'TH02'!$B$12:$N$51,11,FALSE)="","",VLOOKUP($B45,'TH02'!$B$12:$N$51,11,FALSE)))))</f>
        <v/>
      </c>
      <c r="BL45" s="176" t="str">
        <f>IF(OR($H$6="",$H$7=""),"",IF($B45="","",IF(ISNA(VLOOKUP($B45,'TH02'!$B$12:$N$51,12,FALSE)),"",IF(VLOOKUP($B45,'TH02'!$B$12:$N$51,12,FALSE)="","",VLOOKUP($B45,'TH02'!$B$12:$N$51,12,FALSE)))))</f>
        <v/>
      </c>
      <c r="BM45" s="176" t="str">
        <f>IF(OR($BK$6="",$BK$7=""),"",IF($B45="","",IF(ISNA(VLOOKUP($B45,'TH02'!$B$12:$N$51,13,FALSE)),"",IF(VLOOKUP($B45,'TH02'!$B$12:$N$51,13,FALSE)="","",VLOOKUP($B45,'TH02'!$B$12:$N$51,13,FALSE)))))</f>
        <v/>
      </c>
      <c r="BN45" s="70"/>
      <c r="BO45" s="71" t="str">
        <f t="shared" si="17"/>
        <v/>
      </c>
      <c r="BP45" s="69" t="str">
        <f>IF(OR($BP$6="",$BP$7=""),"",IF($B45="","",IF(ISNA(VLOOKUP($B45,'TH03'!$B$12:$N$51,11,FALSE)),"",IF(VLOOKUP($B45,'TH03'!$B$12:$N$51,11,FALSE)="","",VLOOKUP($B45,'TH03'!$B$12:$N$51,11,FALSE)))))</f>
        <v/>
      </c>
      <c r="BQ45" s="176" t="str">
        <f>IF(OR($H$6="",$H$7=""),"",IF($B45="","",IF(ISNA(VLOOKUP($B45,'TH03'!$B$12:$N$51,12,FALSE)),"",IF(VLOOKUP($B45,'TH03'!$B$12:$N$51,12,FALSE)="","",VLOOKUP($B45,'TH03'!$B$12:$N$51,12,FALSE)))))</f>
        <v/>
      </c>
      <c r="BR45" s="176" t="str">
        <f>IF(OR($BP$6="",$BP$7=""),"",IF($B45="","",IF(ISNA(VLOOKUP($B45,'TH03'!$B$12:$N$51,13,FALSE)),"",IF(VLOOKUP($B45,'TH03'!$B$12:$N$51,13,FALSE)="","",VLOOKUP($B45,'TH03'!$B$12:$N$51,13,FALSE)))))</f>
        <v/>
      </c>
      <c r="BS45" s="48"/>
      <c r="BT45" s="71" t="str">
        <f t="shared" si="18"/>
        <v/>
      </c>
      <c r="BU45" s="69" t="str">
        <f>IF(OR($BU$6="",$BU$7=""),"",IF($B45="","",IF(ISNA(VLOOKUP($B45,'TH04'!$B$12:$N$51,11,FALSE)),"",IF(VLOOKUP($B45,'TH04'!$B$12:$N$51,11,FALSE)="","",VLOOKUP($B45,'TH04'!$B$12:$N$51,11,FALSE)))))</f>
        <v/>
      </c>
      <c r="BV45" s="176" t="str">
        <f>IF(OR($H$6="",$H$7=""),"",IF($B45="","",IF(ISNA(VLOOKUP($B45,'TH04'!$B$12:$N$51,12,FALSE)),"",IF(VLOOKUP($B45,'TH04'!$B$12:$N$51,12,FALSE)="","",VLOOKUP($B45,'TH04'!$B$12:$N$51,12,FALSE)))))</f>
        <v/>
      </c>
      <c r="BW45" s="176" t="str">
        <f>IF(OR($BU$6="",$BU$7=""),"",IF($B45="","",IF(ISNA(VLOOKUP($B45,'TH04'!$B$12:$N$51,13,FALSE)),"",IF(VLOOKUP($B45,'TH04'!$B$12:$N$51,13,FALSE)="","",VLOOKUP($B45,'TH04'!$B$12:$N$51,13,FALSE)))))</f>
        <v/>
      </c>
      <c r="BX45" s="70"/>
      <c r="BY45" s="71" t="str">
        <f t="shared" si="19"/>
        <v/>
      </c>
      <c r="BZ45" s="69" t="str">
        <f>IF(OR($BZ$6="",$BZ$7=""),"",IF($B45="","",IF(ISNA(VLOOKUP($B45,'TH05'!$B$12:$N$51,11,FALSE)),"",IF(VLOOKUP($B45,'TH05'!$B$12:$N$51,11,FALSE)="","",VLOOKUP($B45,'TH05'!$B$12:$N$51,11,FALSE)))))</f>
        <v/>
      </c>
      <c r="CA45" s="176" t="str">
        <f>IF(OR($H$6="",$H$7=""),"",IF($B45="","",IF(ISNA(VLOOKUP($B45,'TH05'!$B$12:$N$51,12,FALSE)),"",IF(VLOOKUP($B45,'TH05'!$B$12:$N$51,12,FALSE)="","",VLOOKUP($B45,'TH05'!$B$12:$N$51,12,FALSE)))))</f>
        <v/>
      </c>
      <c r="CB45" s="176" t="str">
        <f>IF(OR($BZ$6="",$BZ$7=""),"",IF($B45="","",IF(ISNA(VLOOKUP($B45,'TH05'!$B$12:$N$51,13,FALSE)),"",IF(VLOOKUP($B45,'TH05'!$B$12:$N$51,13,FALSE)="","",VLOOKUP($B45,'TH05'!$B$12:$N$51,13,FALSE)))))</f>
        <v/>
      </c>
      <c r="CC45" s="70"/>
      <c r="CD45" s="71" t="str">
        <f t="shared" si="20"/>
        <v/>
      </c>
      <c r="CE45" s="69" t="str">
        <f>IF(OR($CE$6="",$CE$7=""),"",IF($B45="","",IF(ISNA(VLOOKUP($B45,'TH06'!$B$12:$N$51,11,FALSE)),"",IF(VLOOKUP($B45,'TH06'!$B$12:$N$51,11,FALSE)="","",VLOOKUP($B45,'TH06'!$B$12:$N$51,11,FALSE)))))</f>
        <v/>
      </c>
      <c r="CF45" s="176" t="str">
        <f>IF(OR($H$6="",$H$7=""),"",IF($B45="","",IF(ISNA(VLOOKUP($B45,'TH06'!$B$12:$N$51,12,FALSE)),"",IF(VLOOKUP($B45,'TH06'!$B$12:$N$51,12,FALSE)="","",VLOOKUP($B45,'TH06'!$B$12:$N$51,12,FALSE)))))</f>
        <v/>
      </c>
      <c r="CG45" s="176" t="str">
        <f>IF(OR($CE$6="",$CE$7=""),"",IF($B45="","",IF(ISNA(VLOOKUP($B45,'TH06'!$B$12:$N$51,13,FALSE)),"",IF(VLOOKUP($B45,'TH06'!$B$12:$N$51,13,FALSE)="","",VLOOKUP($B45,'TH06'!$B$12:$N$51,13,FALSE)))))</f>
        <v/>
      </c>
      <c r="CH45" s="70"/>
      <c r="CI45" s="71" t="str">
        <f t="shared" si="21"/>
        <v/>
      </c>
      <c r="CJ45" s="200" t="str">
        <f t="shared" si="22"/>
        <v/>
      </c>
      <c r="CK45" s="201" t="str">
        <f t="shared" si="23"/>
        <v/>
      </c>
      <c r="CL45" s="82"/>
      <c r="CM45" s="79" t="str">
        <f t="shared" si="0"/>
        <v/>
      </c>
      <c r="CN45" s="79" t="str">
        <f t="shared" si="1"/>
        <v/>
      </c>
      <c r="CO45" s="79" t="str">
        <f t="shared" si="2"/>
        <v/>
      </c>
      <c r="CP45" s="49"/>
      <c r="CQ45" s="177">
        <f t="shared" si="3"/>
        <v>0</v>
      </c>
      <c r="CR45" s="178" t="str">
        <f t="shared" si="24"/>
        <v/>
      </c>
      <c r="CS45" s="17" t="str">
        <f t="shared" si="25"/>
        <v/>
      </c>
      <c r="CT45" s="17" t="str">
        <f t="shared" si="26"/>
        <v/>
      </c>
      <c r="CU45" s="17" t="str">
        <f t="shared" si="27"/>
        <v/>
      </c>
      <c r="CV45" s="17" t="str">
        <f t="shared" si="28"/>
        <v/>
      </c>
      <c r="CW45" s="17" t="str">
        <f t="shared" si="29"/>
        <v/>
      </c>
      <c r="CX45" s="17" t="str">
        <f t="shared" si="30"/>
        <v/>
      </c>
      <c r="CY45" s="17" t="str">
        <f t="shared" si="31"/>
        <v/>
      </c>
      <c r="CZ45" s="17" t="str">
        <f t="shared" si="32"/>
        <v/>
      </c>
      <c r="DA45" s="17" t="str">
        <f t="shared" si="33"/>
        <v/>
      </c>
      <c r="DB45" s="17" t="str">
        <f t="shared" si="34"/>
        <v/>
      </c>
      <c r="DC45" s="17" t="str">
        <f t="shared" si="35"/>
        <v/>
      </c>
      <c r="DD45" s="17" t="str">
        <f t="shared" si="36"/>
        <v/>
      </c>
      <c r="DE45" s="17" t="str">
        <f t="shared" si="37"/>
        <v/>
      </c>
      <c r="DF45" s="17" t="str">
        <f t="shared" si="38"/>
        <v/>
      </c>
      <c r="DG45" s="179" t="str">
        <f t="shared" si="39"/>
        <v/>
      </c>
      <c r="DH45" s="192" t="str">
        <f t="shared" si="4"/>
        <v/>
      </c>
      <c r="DI45" s="178" t="str">
        <f t="shared" si="40"/>
        <v/>
      </c>
      <c r="DJ45" s="17" t="str">
        <f t="shared" si="41"/>
        <v/>
      </c>
      <c r="DK45" s="17" t="str">
        <f t="shared" si="42"/>
        <v/>
      </c>
      <c r="DL45" s="17" t="str">
        <f t="shared" si="43"/>
        <v/>
      </c>
      <c r="DM45" s="17" t="str">
        <f t="shared" si="44"/>
        <v/>
      </c>
      <c r="DN45" s="17" t="str">
        <f t="shared" si="45"/>
        <v/>
      </c>
      <c r="DO45" s="17" t="str">
        <f t="shared" si="46"/>
        <v/>
      </c>
      <c r="DP45" s="17" t="str">
        <f t="shared" si="47"/>
        <v/>
      </c>
      <c r="DQ45" s="17" t="str">
        <f t="shared" si="48"/>
        <v/>
      </c>
      <c r="DR45" s="17" t="str">
        <f t="shared" si="49"/>
        <v/>
      </c>
      <c r="DS45" s="17" t="str">
        <f t="shared" si="50"/>
        <v/>
      </c>
      <c r="DT45" s="17" t="str">
        <f t="shared" si="51"/>
        <v/>
      </c>
      <c r="DU45" s="17" t="str">
        <f t="shared" si="52"/>
        <v/>
      </c>
      <c r="DV45" s="17" t="str">
        <f t="shared" si="53"/>
        <v/>
      </c>
      <c r="DW45" s="17" t="str">
        <f t="shared" si="54"/>
        <v/>
      </c>
      <c r="DX45" s="17" t="str">
        <f t="shared" si="55"/>
        <v/>
      </c>
      <c r="DY45" s="204" t="str">
        <f t="shared" si="5"/>
        <v/>
      </c>
      <c r="DZ45" s="86" t="str">
        <f t="shared" si="56"/>
        <v/>
      </c>
      <c r="EA45" s="17" t="str">
        <f t="shared" si="57"/>
        <v/>
      </c>
      <c r="EB45" s="17" t="str">
        <f t="shared" si="58"/>
        <v/>
      </c>
      <c r="EC45" s="17" t="str">
        <f t="shared" si="59"/>
        <v/>
      </c>
      <c r="ED45" s="17" t="str">
        <f t="shared" si="60"/>
        <v/>
      </c>
      <c r="EE45" s="17" t="str">
        <f t="shared" si="61"/>
        <v/>
      </c>
      <c r="EF45" s="17" t="str">
        <f t="shared" si="62"/>
        <v/>
      </c>
      <c r="EG45" s="17" t="str">
        <f t="shared" si="63"/>
        <v/>
      </c>
      <c r="EH45" s="17" t="str">
        <f t="shared" si="64"/>
        <v/>
      </c>
      <c r="EI45" s="17" t="str">
        <f t="shared" si="65"/>
        <v/>
      </c>
      <c r="EJ45" s="17" t="str">
        <f t="shared" si="66"/>
        <v/>
      </c>
      <c r="EK45" s="17" t="str">
        <f t="shared" si="67"/>
        <v/>
      </c>
      <c r="EL45" s="17" t="str">
        <f t="shared" si="68"/>
        <v/>
      </c>
      <c r="EM45" s="17" t="str">
        <f t="shared" si="69"/>
        <v/>
      </c>
      <c r="EN45" s="17" t="str">
        <f t="shared" si="70"/>
        <v/>
      </c>
      <c r="EO45" s="227" t="str">
        <f t="shared" si="71"/>
        <v/>
      </c>
      <c r="EP45" s="178" t="str">
        <f t="shared" si="72"/>
        <v/>
      </c>
      <c r="EQ45" s="17" t="str">
        <f t="shared" si="73"/>
        <v/>
      </c>
      <c r="ER45" s="17" t="str">
        <f t="shared" si="74"/>
        <v/>
      </c>
      <c r="ES45" s="17" t="str">
        <f t="shared" si="75"/>
        <v/>
      </c>
      <c r="ET45" s="17" t="str">
        <f t="shared" si="76"/>
        <v/>
      </c>
      <c r="EU45" s="17" t="str">
        <f t="shared" si="77"/>
        <v/>
      </c>
      <c r="EV45" s="17" t="str">
        <f t="shared" si="78"/>
        <v/>
      </c>
      <c r="EW45" s="17" t="str">
        <f t="shared" si="79"/>
        <v/>
      </c>
      <c r="EX45" s="17" t="str">
        <f t="shared" si="80"/>
        <v/>
      </c>
      <c r="EY45" s="17" t="str">
        <f t="shared" si="81"/>
        <v/>
      </c>
      <c r="EZ45" s="17" t="str">
        <f t="shared" si="82"/>
        <v/>
      </c>
      <c r="FA45" s="17" t="str">
        <f t="shared" si="83"/>
        <v/>
      </c>
      <c r="FB45" s="17" t="str">
        <f t="shared" si="84"/>
        <v/>
      </c>
      <c r="FC45" s="17" t="str">
        <f t="shared" si="85"/>
        <v/>
      </c>
      <c r="FD45" s="17" t="str">
        <f t="shared" si="86"/>
        <v/>
      </c>
      <c r="FE45" s="17" t="str">
        <f t="shared" si="87"/>
        <v/>
      </c>
      <c r="FF45" s="204" t="str">
        <f t="shared" si="6"/>
        <v/>
      </c>
    </row>
    <row r="46" spans="1:162" ht="15.75">
      <c r="A46" s="63" t="str">
        <f>IF(B46="","",IF(SUBTOTAL(3,$B$12:B46)=SUBTOTAL(3,$B$12:B29),"",SUBTOTAL(3,$B$12:B46)))</f>
        <v/>
      </c>
      <c r="B46" s="253"/>
      <c r="C46" s="66" t="str">
        <f>IF($B46="","",IF(ISNA(VLOOKUP($B46,'DS LOP HKI'!$B$2:$D$1060,2,FALSE))=TRUE,"",VLOOKUP($B46,'DS LOP HKI'!$B$2:$D$1060,2,FALSE)))</f>
        <v/>
      </c>
      <c r="D46" s="67" t="str">
        <f>IF($B46="","",IF(ISNA(VLOOKUP($B46,'DS LOP HKI'!$B$2:$D$1060,3,FALSE))=TRUE,"",VLOOKUP($B46,'DS LOP HKI'!$B$2:$D$1060,3,FALSE)))</f>
        <v/>
      </c>
      <c r="E46" s="49"/>
      <c r="F46" s="47"/>
      <c r="G46" s="76"/>
      <c r="H46" s="69" t="str">
        <f>IF(OR($H$6="",$H$7=""),"",IF($B46="","",IF(ISNA(VLOOKUP($B46,'LT01'!$B$12:$N$51,11,FALSE)),"",IF(VLOOKUP($B46,'LT01'!$B$12:$N$51,11,FALSE)="","",VLOOKUP($B46,'LT01'!$B$12:$N$51,11,FALSE)))))</f>
        <v/>
      </c>
      <c r="I46" s="176" t="str">
        <f>IF(OR($H$6="",$H$7=""),"",IF($B46="","",IF(ISNA(VLOOKUP($B46,'LT01'!$B$12:$N$51,12,FALSE)),"",IF(VLOOKUP($B46,'LT01'!$B$12:$N$51,12,FALSE)="","",VLOOKUP($B46,'LT01'!$B$12:$N$51,12,FALSE)))))</f>
        <v/>
      </c>
      <c r="J46" s="176" t="str">
        <f>IF(OR($H$6="",$H$7=""),"",IF($B46="","",IF(ISNA(VLOOKUP($B46,'LT01'!$B$12:$N$51,13,FALSE)),"",IF(VLOOKUP($B46,'LT01'!$B$12:$N$51,13,FALSE)="","",VLOOKUP($B46,'LT01'!$B$12:$N$51,13,FALSE)))))</f>
        <v/>
      </c>
      <c r="K46" s="70"/>
      <c r="L46" s="71" t="str">
        <f t="shared" si="7"/>
        <v/>
      </c>
      <c r="M46" s="69" t="str">
        <f>IF(OR($M$6="",$M$7=""),"",IF($B46="","",IF(ISNA(VLOOKUP($B46,'LT02'!$B$12:$N$51,11,FALSE)),"",IF(VLOOKUP($B46,'LT02'!$B$12:$N$51,11,FALSE)="","",VLOOKUP($B46,'LT02'!$B$12:$N$51,11,FALSE)))))</f>
        <v/>
      </c>
      <c r="N46" s="176" t="str">
        <f>IF(OR($H$6="",$H$7=""),"",IF($B46="","",IF(ISNA(VLOOKUP($B46,'LT02'!$B$12:$N$51,12,FALSE)),"",IF(VLOOKUP($B46,'LT02'!$B$12:$N$51,12,FALSE)="","",VLOOKUP($B46,'LT02'!$B$12:$N$51,12,FALSE)))))</f>
        <v/>
      </c>
      <c r="O46" s="176" t="str">
        <f>IF(OR($M$6="",$M$7=""),"",IF($B46="","",IF(ISNA(VLOOKUP($B46,'LT02'!$B$12:$N$51,13,FALSE)),"",IF(VLOOKUP($B46,'LT02'!$B$12:$N$51,13,FALSE)="","",VLOOKUP($B46,'LT02'!$B$12:$N$51,13,FALSE)))))</f>
        <v/>
      </c>
      <c r="P46" s="70"/>
      <c r="Q46" s="71" t="str">
        <f t="shared" si="8"/>
        <v/>
      </c>
      <c r="R46" s="69" t="str">
        <f>IF(OR($R$6="",$R$7=""),"",IF($B46="","",IF(ISNA(VLOOKUP($B46,'LT03'!$B$12:$N$51,11,FALSE)),"",IF(VLOOKUP($B46,'LT03'!$B$12:$N$51,11,FALSE)="","",VLOOKUP($B46,'LT03'!$B$12:$N$51,11,FALSE)))))</f>
        <v/>
      </c>
      <c r="S46" s="176" t="str">
        <f>IF(OR($H$6="",$H$7=""),"",IF($B46="","",IF(ISNA(VLOOKUP($B46,'LT03'!$B$12:$N$51,12,FALSE)),"",IF(VLOOKUP($B46,'LT03'!$B$12:$N$51,12,FALSE)="","",VLOOKUP($B46,'LT03'!$B$12:$N$51,12,FALSE)))))</f>
        <v/>
      </c>
      <c r="T46" s="176" t="str">
        <f>IF(OR($R$6="",$R$7=""),"",IF($B46="","",IF(ISNA(VLOOKUP($B46,'LT03'!$B$12:$N$51,13,FALSE)),"",IF(VLOOKUP($B46,'LT03'!$B$12:$N$51,13,FALSE)="","",VLOOKUP($B46,'LT03'!$B$12:$N$51,13,FALSE)))))</f>
        <v/>
      </c>
      <c r="U46" s="70"/>
      <c r="V46" s="71" t="str">
        <f t="shared" si="9"/>
        <v/>
      </c>
      <c r="W46" s="69" t="str">
        <f>IF(OR($W$6="",$W$7=""),"",IF($B46="","",IF(ISNA(VLOOKUP($B46,'LT04'!$B$12:$N$51,11,FALSE)),"",IF(VLOOKUP($B46,'LT04'!$B$12:$N$51,11,FALSE)="","",VLOOKUP($B46,'LT04'!$B$12:$N$51,11,FALSE)))))</f>
        <v/>
      </c>
      <c r="X46" s="176" t="str">
        <f>IF(OR($H$6="",$H$7=""),"",IF($B46="","",IF(ISNA(VLOOKUP($B46,'LT04'!$B$12:$N$51,12,FALSE)),"",IF(VLOOKUP($B46,'LT04'!$B$12:$N$51,12,FALSE)="","",VLOOKUP($B46,'LT04'!$B$12:$N$51,12,FALSE)))))</f>
        <v/>
      </c>
      <c r="Y46" s="176" t="str">
        <f>IF(OR($W$6="",$W$7=""),"",IF($B46="","",IF(ISNA(VLOOKUP($B46,'LT04'!$B$12:$N$51,13,FALSE)),"",IF(VLOOKUP($B46,'LT04'!$B$12:$N$51,13,FALSE)="","",VLOOKUP($B46,'LT04'!$B$12:$N$51,13,FALSE)))))</f>
        <v/>
      </c>
      <c r="Z46" s="70"/>
      <c r="AA46" s="71" t="str">
        <f t="shared" si="10"/>
        <v/>
      </c>
      <c r="AB46" s="69" t="str">
        <f>IF(OR($AB$6="",$AB$7=""),"",IF($B46="","",IF(ISNA(VLOOKUP($B46,'LT05'!$B$12:$N$51,11,FALSE)),"",IF(VLOOKUP($B46,'LT05'!$B$12:$N$51,11,FALSE)="","",VLOOKUP($B46,'LT05'!$B$12:$N$51,11,FALSE)))))</f>
        <v/>
      </c>
      <c r="AC46" s="176" t="str">
        <f>IF(OR($H$6="",$H$7=""),"",IF($B46="","",IF(ISNA(VLOOKUP($B46,'LT05'!$B$12:$N$51,12,FALSE)),"",IF(VLOOKUP($B46,'LT05'!$B$12:$N$51,12,FALSE)="","",VLOOKUP($B46,'LT05'!$B$12:$N$51,12,FALSE)))))</f>
        <v/>
      </c>
      <c r="AD46" s="176" t="str">
        <f>IF(OR($AB$6="",$AB$7=""),"",IF($B46="","",IF(ISNA(VLOOKUP($B46,'LT05'!$B$12:$N$51,13,FALSE)),"",IF(VLOOKUP($B46,'LT05'!$B$12:$N$51,13,FALSE)="","",VLOOKUP($B46,'LT05'!$B$12:$N$51,13,FALSE)))))</f>
        <v/>
      </c>
      <c r="AE46" s="70"/>
      <c r="AF46" s="71" t="str">
        <f t="shared" si="11"/>
        <v/>
      </c>
      <c r="AG46" s="69" t="str">
        <f>IF(OR($AG$6="",$AG$7=""),"",IF($B46="","",IF(ISNA(VLOOKUP($B46,'LT06'!$B$12:$N$51,11,FALSE)),"",IF(VLOOKUP($B46,'LT06'!$B$12:$N$51,11,FALSE)="","",VLOOKUP($B46,'LT06'!$B$12:$N$51,11,FALSE)))))</f>
        <v/>
      </c>
      <c r="AH46" s="176" t="str">
        <f>IF(OR($H$6="",$H$7=""),"",IF($B46="","",IF(ISNA(VLOOKUP($B46,'LT06'!$B$12:$N$51,12,FALSE)),"",IF(VLOOKUP($B46,'LT06'!$B$12:$N$51,12,FALSE)="","",VLOOKUP($B46,'LT06'!$B$12:$N$51,12,FALSE)))))</f>
        <v/>
      </c>
      <c r="AI46" s="176" t="str">
        <f>IF(OR($AG$6="",$AG$7=""),"",IF($B46="","",IF(ISNA(VLOOKUP($B46,'LT06'!$B$12:$N$51,13,FALSE)),"",IF(VLOOKUP($B46,'LT06'!$B$12:$N$51,13,FALSE)="","",VLOOKUP($B46,'LT06'!$B$12:$N$51,13,FALSE)))))</f>
        <v/>
      </c>
      <c r="AJ46" s="70"/>
      <c r="AK46" s="71" t="str">
        <f t="shared" si="12"/>
        <v/>
      </c>
      <c r="AL46" s="69" t="str">
        <f>IF(OR($AL$6="",$AL$7=""),"",IF($B46="","",IF(ISNA(VLOOKUP($B46,'LT07'!$B$12:$N$51,11,FALSE)),"",IF(VLOOKUP($B46,'LT07'!$B$12:$N$51,11,FALSE)="","",VLOOKUP($B46,'LT07'!$B$12:$N$51,11,FALSE)))))</f>
        <v/>
      </c>
      <c r="AM46" s="176" t="str">
        <f>IF(OR($H$6="",$H$7=""),"",IF($B46="","",IF(ISNA(VLOOKUP($B46,'LT07'!$B$12:$N$51,12,FALSE)),"",IF(VLOOKUP($B46,'LT07'!$B$12:$N$51,12,FALSE)="","",VLOOKUP($B46,'LT07'!$B$12:$N$51,12,FALSE)))))</f>
        <v/>
      </c>
      <c r="AN46" s="176" t="str">
        <f>IF(OR($AL$6="",$AL$7=""),"",IF($B46="","",IF(ISNA(VLOOKUP($B46,'LT07'!$B$12:$N$51,13,FALSE)),"",IF(VLOOKUP($B46,'LT07'!$B$12:$N$51,13,FALSE)="","",VLOOKUP($B46,'LT07'!$B$12:$N$51,13,FALSE)))))</f>
        <v/>
      </c>
      <c r="AO46" s="70"/>
      <c r="AP46" s="71" t="str">
        <f t="shared" si="13"/>
        <v/>
      </c>
      <c r="AQ46" s="69" t="str">
        <f>IF(OR($AQ$6="",$AQ$7=""),"",IF($B46="","",IF(ISNA(VLOOKUP($B46,'LT08'!$B$12:$N$51,11,FALSE)),"",IF(VLOOKUP($B46,'LT08'!$B$12:$N$51,11,FALSE)="","",VLOOKUP($B46,'LT08'!$B$12:$N$51,11,FALSE)))))</f>
        <v/>
      </c>
      <c r="AR46" s="176" t="str">
        <f>IF(OR($H$6="",$H$7=""),"",IF($B46="","",IF(ISNA(VLOOKUP($B46,'LT08'!$B$12:$N$51,12,FALSE)),"",IF(VLOOKUP($B46,'LT08'!$B$12:$N$51,12,FALSE)="","",VLOOKUP($B46,'LT08'!$B$12:$N$51,12,FALSE)))))</f>
        <v/>
      </c>
      <c r="AS46" s="176" t="str">
        <f>IF(OR($AQ$6="",$AQ$7=""),"",IF($B46="","",IF(ISNA(VLOOKUP($B46,'LT08'!$B$12:$N$51,13,FALSE)),"",IF(VLOOKUP($B46,'LT08'!$B$12:$N$51,13,FALSE)="","",VLOOKUP($B46,'LT08'!$B$12:$N$51,13,FALSE)))))</f>
        <v/>
      </c>
      <c r="AT46" s="70"/>
      <c r="AU46" s="71" t="str">
        <f t="shared" si="14"/>
        <v/>
      </c>
      <c r="AV46" s="69" t="str">
        <f>IF(OR($AV$6="",$AV$7=""),"",IF($B46="","",IF(ISNA(VLOOKUP($B46,'LT09'!$B$12:$N$51,11,FALSE)),"",IF(VLOOKUP($B46,'LT09'!$B$12:$N$51,11,FALSE)="","",VLOOKUP($B46,'LT09'!$B$12:$N$51,11,FALSE)))))</f>
        <v/>
      </c>
      <c r="AW46" s="176" t="str">
        <f>IF(OR($H$6="",$H$7=""),"",IF($B46="","",IF(ISNA(VLOOKUP($B46,'LT09'!$B$12:$N$51,12,FALSE)),"",IF(VLOOKUP($B46,'LT09'!$B$12:$N$51,12,FALSE)="","",VLOOKUP($B46,'LT09'!$B$12:$N$51,12,FALSE)))))</f>
        <v/>
      </c>
      <c r="AX46" s="176" t="str">
        <f>IF(OR($AV$6="",$AV$7=""),"",IF($B46="","",IF(ISNA(VLOOKUP($B46,'LT09'!$B$12:$N$51,13,FALSE)),"",IF(VLOOKUP($B46,'LT09'!$B$12:$N$51,13,FALSE)="","",VLOOKUP($B46,'LT09'!$B$12:$N$51,13,FALSE)))))</f>
        <v/>
      </c>
      <c r="AY46" s="70"/>
      <c r="AZ46" s="71" t="str">
        <f t="shared" si="15"/>
        <v/>
      </c>
      <c r="BA46" s="68"/>
      <c r="BB46" s="205"/>
      <c r="BC46" s="176" t="str">
        <f>IF(OR($BF$6="",$BF$7=""),"",IF($B46="","",IF(ISNA(VLOOKUP($B46,'DO AN'!$B$12:$N$51,11,FALSE)),"",IF(VLOOKUP($B46,'DO AN'!$B$12:$N$51,11,FALSE)="","",VLOOKUP($B46,'DO AN'!$B$12:$N$51,11,FALSE)))))</f>
        <v/>
      </c>
      <c r="BD46" s="70"/>
      <c r="BE46" s="75"/>
      <c r="BF46" s="69" t="str">
        <f>IF(OR($BF$6="",$BF$7=""),"",IF($B46="","",IF(ISNA(VLOOKUP($B46,'TH01'!$B$12:$N$51,11,FALSE)),"",IF(VLOOKUP($B46,'TH01'!$B$12:$N$51,11,FALSE)="","",VLOOKUP($B46,'TH01'!$B$12:$N$51,11,FALSE)))))</f>
        <v/>
      </c>
      <c r="BG46" s="176" t="str">
        <f>IF(OR($H$6="",$H$7=""),"",IF($B46="","",IF(ISNA(VLOOKUP($B46,'TH01'!$B$12:$N$51,12,FALSE)),"",IF(VLOOKUP($B46,'TH01'!$B$12:$N$51,12,FALSE)="","",VLOOKUP($B46,'TH01'!$B$12:$N$51,12,FALSE)))))</f>
        <v/>
      </c>
      <c r="BH46" s="176" t="str">
        <f>IF(OR($BF$6="",$BF$7=""),"",IF($B46="","",IF(ISNA(VLOOKUP($B46,'TH01'!$B$12:$N$51,13,FALSE)),"",IF(VLOOKUP($B46,'TH01'!$B$12:$N$51,13,FALSE)="","",VLOOKUP($B46,'TH01'!$B$12:$N$51,13,FALSE)))))</f>
        <v/>
      </c>
      <c r="BI46" s="70"/>
      <c r="BJ46" s="71" t="str">
        <f t="shared" si="16"/>
        <v/>
      </c>
      <c r="BK46" s="69" t="str">
        <f>IF(OR($BK$6="",$BK$7=""),"",IF($B46="","",IF(ISNA(VLOOKUP($B46,'TH02'!$B$12:$N$51,11,FALSE)),"",IF(VLOOKUP($B46,'TH02'!$B$12:$N$51,11,FALSE)="","",VLOOKUP($B46,'TH02'!$B$12:$N$51,11,FALSE)))))</f>
        <v/>
      </c>
      <c r="BL46" s="176" t="str">
        <f>IF(OR($H$6="",$H$7=""),"",IF($B46="","",IF(ISNA(VLOOKUP($B46,'TH02'!$B$12:$N$51,12,FALSE)),"",IF(VLOOKUP($B46,'TH02'!$B$12:$N$51,12,FALSE)="","",VLOOKUP($B46,'TH02'!$B$12:$N$51,12,FALSE)))))</f>
        <v/>
      </c>
      <c r="BM46" s="176" t="str">
        <f>IF(OR($BK$6="",$BK$7=""),"",IF($B46="","",IF(ISNA(VLOOKUP($B46,'TH02'!$B$12:$N$51,13,FALSE)),"",IF(VLOOKUP($B46,'TH02'!$B$12:$N$51,13,FALSE)="","",VLOOKUP($B46,'TH02'!$B$12:$N$51,13,FALSE)))))</f>
        <v/>
      </c>
      <c r="BN46" s="70"/>
      <c r="BO46" s="71" t="str">
        <f t="shared" si="17"/>
        <v/>
      </c>
      <c r="BP46" s="69" t="str">
        <f>IF(OR($BP$6="",$BP$7=""),"",IF($B46="","",IF(ISNA(VLOOKUP($B46,'TH03'!$B$12:$N$51,11,FALSE)),"",IF(VLOOKUP($B46,'TH03'!$B$12:$N$51,11,FALSE)="","",VLOOKUP($B46,'TH03'!$B$12:$N$51,11,FALSE)))))</f>
        <v/>
      </c>
      <c r="BQ46" s="176" t="str">
        <f>IF(OR($H$6="",$H$7=""),"",IF($B46="","",IF(ISNA(VLOOKUP($B46,'TH03'!$B$12:$N$51,12,FALSE)),"",IF(VLOOKUP($B46,'TH03'!$B$12:$N$51,12,FALSE)="","",VLOOKUP($B46,'TH03'!$B$12:$N$51,12,FALSE)))))</f>
        <v/>
      </c>
      <c r="BR46" s="176" t="str">
        <f>IF(OR($BP$6="",$BP$7=""),"",IF($B46="","",IF(ISNA(VLOOKUP($B46,'TH03'!$B$12:$N$51,13,FALSE)),"",IF(VLOOKUP($B46,'TH03'!$B$12:$N$51,13,FALSE)="","",VLOOKUP($B46,'TH03'!$B$12:$N$51,13,FALSE)))))</f>
        <v/>
      </c>
      <c r="BS46" s="48"/>
      <c r="BT46" s="71" t="str">
        <f t="shared" si="18"/>
        <v/>
      </c>
      <c r="BU46" s="69" t="str">
        <f>IF(OR($BU$6="",$BU$7=""),"",IF($B46="","",IF(ISNA(VLOOKUP($B46,'TH04'!$B$12:$N$51,11,FALSE)),"",IF(VLOOKUP($B46,'TH04'!$B$12:$N$51,11,FALSE)="","",VLOOKUP($B46,'TH04'!$B$12:$N$51,11,FALSE)))))</f>
        <v/>
      </c>
      <c r="BV46" s="176" t="str">
        <f>IF(OR($H$6="",$H$7=""),"",IF($B46="","",IF(ISNA(VLOOKUP($B46,'TH04'!$B$12:$N$51,12,FALSE)),"",IF(VLOOKUP($B46,'TH04'!$B$12:$N$51,12,FALSE)="","",VLOOKUP($B46,'TH04'!$B$12:$N$51,12,FALSE)))))</f>
        <v/>
      </c>
      <c r="BW46" s="176" t="str">
        <f>IF(OR($BU$6="",$BU$7=""),"",IF($B46="","",IF(ISNA(VLOOKUP($B46,'TH04'!$B$12:$N$51,13,FALSE)),"",IF(VLOOKUP($B46,'TH04'!$B$12:$N$51,13,FALSE)="","",VLOOKUP($B46,'TH04'!$B$12:$N$51,13,FALSE)))))</f>
        <v/>
      </c>
      <c r="BX46" s="70"/>
      <c r="BY46" s="71" t="str">
        <f t="shared" si="19"/>
        <v/>
      </c>
      <c r="BZ46" s="69" t="str">
        <f>IF(OR($BZ$6="",$BZ$7=""),"",IF($B46="","",IF(ISNA(VLOOKUP($B46,'TH05'!$B$12:$N$51,11,FALSE)),"",IF(VLOOKUP($B46,'TH05'!$B$12:$N$51,11,FALSE)="","",VLOOKUP($B46,'TH05'!$B$12:$N$51,11,FALSE)))))</f>
        <v/>
      </c>
      <c r="CA46" s="176" t="str">
        <f>IF(OR($H$6="",$H$7=""),"",IF($B46="","",IF(ISNA(VLOOKUP($B46,'TH05'!$B$12:$N$51,12,FALSE)),"",IF(VLOOKUP($B46,'TH05'!$B$12:$N$51,12,FALSE)="","",VLOOKUP($B46,'TH05'!$B$12:$N$51,12,FALSE)))))</f>
        <v/>
      </c>
      <c r="CB46" s="176" t="str">
        <f>IF(OR($BZ$6="",$BZ$7=""),"",IF($B46="","",IF(ISNA(VLOOKUP($B46,'TH05'!$B$12:$N$51,13,FALSE)),"",IF(VLOOKUP($B46,'TH05'!$B$12:$N$51,13,FALSE)="","",VLOOKUP($B46,'TH05'!$B$12:$N$51,13,FALSE)))))</f>
        <v/>
      </c>
      <c r="CC46" s="70"/>
      <c r="CD46" s="71" t="str">
        <f t="shared" si="20"/>
        <v/>
      </c>
      <c r="CE46" s="69" t="str">
        <f>IF(OR($CE$6="",$CE$7=""),"",IF($B46="","",IF(ISNA(VLOOKUP($B46,'TH06'!$B$12:$N$51,11,FALSE)),"",IF(VLOOKUP($B46,'TH06'!$B$12:$N$51,11,FALSE)="","",VLOOKUP($B46,'TH06'!$B$12:$N$51,11,FALSE)))))</f>
        <v/>
      </c>
      <c r="CF46" s="176" t="str">
        <f>IF(OR($H$6="",$H$7=""),"",IF($B46="","",IF(ISNA(VLOOKUP($B46,'TH06'!$B$12:$N$51,12,FALSE)),"",IF(VLOOKUP($B46,'TH06'!$B$12:$N$51,12,FALSE)="","",VLOOKUP($B46,'TH06'!$B$12:$N$51,12,FALSE)))))</f>
        <v/>
      </c>
      <c r="CG46" s="176" t="str">
        <f>IF(OR($CE$6="",$CE$7=""),"",IF($B46="","",IF(ISNA(VLOOKUP($B46,'TH06'!$B$12:$N$51,13,FALSE)),"",IF(VLOOKUP($B46,'TH06'!$B$12:$N$51,13,FALSE)="","",VLOOKUP($B46,'TH06'!$B$12:$N$51,13,FALSE)))))</f>
        <v/>
      </c>
      <c r="CH46" s="70"/>
      <c r="CI46" s="71" t="str">
        <f t="shared" si="21"/>
        <v/>
      </c>
      <c r="CJ46" s="200" t="str">
        <f t="shared" si="22"/>
        <v/>
      </c>
      <c r="CK46" s="201" t="str">
        <f t="shared" si="23"/>
        <v/>
      </c>
      <c r="CL46" s="82"/>
      <c r="CM46" s="79" t="str">
        <f t="shared" si="0"/>
        <v/>
      </c>
      <c r="CN46" s="79" t="str">
        <f t="shared" si="1"/>
        <v/>
      </c>
      <c r="CO46" s="79" t="str">
        <f t="shared" si="2"/>
        <v/>
      </c>
      <c r="CP46" s="49"/>
      <c r="CQ46" s="177">
        <f t="shared" si="3"/>
        <v>0</v>
      </c>
      <c r="CR46" s="178" t="str">
        <f t="shared" si="24"/>
        <v/>
      </c>
      <c r="CS46" s="17" t="str">
        <f t="shared" si="25"/>
        <v/>
      </c>
      <c r="CT46" s="17" t="str">
        <f t="shared" si="26"/>
        <v/>
      </c>
      <c r="CU46" s="17" t="str">
        <f t="shared" si="27"/>
        <v/>
      </c>
      <c r="CV46" s="17" t="str">
        <f t="shared" si="28"/>
        <v/>
      </c>
      <c r="CW46" s="17" t="str">
        <f t="shared" si="29"/>
        <v/>
      </c>
      <c r="CX46" s="17" t="str">
        <f t="shared" si="30"/>
        <v/>
      </c>
      <c r="CY46" s="17" t="str">
        <f t="shared" si="31"/>
        <v/>
      </c>
      <c r="CZ46" s="17" t="str">
        <f t="shared" si="32"/>
        <v/>
      </c>
      <c r="DA46" s="17" t="str">
        <f t="shared" si="33"/>
        <v/>
      </c>
      <c r="DB46" s="17" t="str">
        <f t="shared" si="34"/>
        <v/>
      </c>
      <c r="DC46" s="17" t="str">
        <f t="shared" si="35"/>
        <v/>
      </c>
      <c r="DD46" s="17" t="str">
        <f t="shared" si="36"/>
        <v/>
      </c>
      <c r="DE46" s="17" t="str">
        <f t="shared" si="37"/>
        <v/>
      </c>
      <c r="DF46" s="17" t="str">
        <f t="shared" si="38"/>
        <v/>
      </c>
      <c r="DG46" s="179" t="str">
        <f t="shared" si="39"/>
        <v/>
      </c>
      <c r="DH46" s="192" t="str">
        <f t="shared" si="4"/>
        <v/>
      </c>
      <c r="DI46" s="178" t="str">
        <f t="shared" si="40"/>
        <v/>
      </c>
      <c r="DJ46" s="17" t="str">
        <f t="shared" si="41"/>
        <v/>
      </c>
      <c r="DK46" s="17" t="str">
        <f t="shared" si="42"/>
        <v/>
      </c>
      <c r="DL46" s="17" t="str">
        <f t="shared" si="43"/>
        <v/>
      </c>
      <c r="DM46" s="17" t="str">
        <f t="shared" si="44"/>
        <v/>
      </c>
      <c r="DN46" s="17" t="str">
        <f t="shared" si="45"/>
        <v/>
      </c>
      <c r="DO46" s="17" t="str">
        <f t="shared" si="46"/>
        <v/>
      </c>
      <c r="DP46" s="17" t="str">
        <f t="shared" si="47"/>
        <v/>
      </c>
      <c r="DQ46" s="17" t="str">
        <f t="shared" si="48"/>
        <v/>
      </c>
      <c r="DR46" s="17" t="str">
        <f t="shared" si="49"/>
        <v/>
      </c>
      <c r="DS46" s="17" t="str">
        <f t="shared" si="50"/>
        <v/>
      </c>
      <c r="DT46" s="17" t="str">
        <f t="shared" si="51"/>
        <v/>
      </c>
      <c r="DU46" s="17" t="str">
        <f t="shared" si="52"/>
        <v/>
      </c>
      <c r="DV46" s="17" t="str">
        <f t="shared" si="53"/>
        <v/>
      </c>
      <c r="DW46" s="17" t="str">
        <f t="shared" si="54"/>
        <v/>
      </c>
      <c r="DX46" s="17" t="str">
        <f t="shared" si="55"/>
        <v/>
      </c>
      <c r="DY46" s="204" t="str">
        <f t="shared" si="5"/>
        <v/>
      </c>
      <c r="DZ46" s="86" t="str">
        <f t="shared" si="56"/>
        <v/>
      </c>
      <c r="EA46" s="17" t="str">
        <f t="shared" si="57"/>
        <v/>
      </c>
      <c r="EB46" s="17" t="str">
        <f t="shared" si="58"/>
        <v/>
      </c>
      <c r="EC46" s="17" t="str">
        <f t="shared" si="59"/>
        <v/>
      </c>
      <c r="ED46" s="17" t="str">
        <f t="shared" si="60"/>
        <v/>
      </c>
      <c r="EE46" s="17" t="str">
        <f t="shared" si="61"/>
        <v/>
      </c>
      <c r="EF46" s="17" t="str">
        <f t="shared" si="62"/>
        <v/>
      </c>
      <c r="EG46" s="17" t="str">
        <f t="shared" si="63"/>
        <v/>
      </c>
      <c r="EH46" s="17" t="str">
        <f t="shared" si="64"/>
        <v/>
      </c>
      <c r="EI46" s="17" t="str">
        <f t="shared" si="65"/>
        <v/>
      </c>
      <c r="EJ46" s="17" t="str">
        <f t="shared" si="66"/>
        <v/>
      </c>
      <c r="EK46" s="17" t="str">
        <f t="shared" si="67"/>
        <v/>
      </c>
      <c r="EL46" s="17" t="str">
        <f t="shared" si="68"/>
        <v/>
      </c>
      <c r="EM46" s="17" t="str">
        <f t="shared" si="69"/>
        <v/>
      </c>
      <c r="EN46" s="17" t="str">
        <f t="shared" si="70"/>
        <v/>
      </c>
      <c r="EO46" s="227" t="str">
        <f t="shared" si="71"/>
        <v/>
      </c>
      <c r="EP46" s="178" t="str">
        <f t="shared" si="72"/>
        <v/>
      </c>
      <c r="EQ46" s="17" t="str">
        <f t="shared" si="73"/>
        <v/>
      </c>
      <c r="ER46" s="17" t="str">
        <f t="shared" si="74"/>
        <v/>
      </c>
      <c r="ES46" s="17" t="str">
        <f t="shared" si="75"/>
        <v/>
      </c>
      <c r="ET46" s="17" t="str">
        <f t="shared" si="76"/>
        <v/>
      </c>
      <c r="EU46" s="17" t="str">
        <f t="shared" si="77"/>
        <v/>
      </c>
      <c r="EV46" s="17" t="str">
        <f t="shared" si="78"/>
        <v/>
      </c>
      <c r="EW46" s="17" t="str">
        <f t="shared" si="79"/>
        <v/>
      </c>
      <c r="EX46" s="17" t="str">
        <f t="shared" si="80"/>
        <v/>
      </c>
      <c r="EY46" s="17" t="str">
        <f t="shared" si="81"/>
        <v/>
      </c>
      <c r="EZ46" s="17" t="str">
        <f t="shared" si="82"/>
        <v/>
      </c>
      <c r="FA46" s="17" t="str">
        <f t="shared" si="83"/>
        <v/>
      </c>
      <c r="FB46" s="17" t="str">
        <f t="shared" si="84"/>
        <v/>
      </c>
      <c r="FC46" s="17" t="str">
        <f t="shared" si="85"/>
        <v/>
      </c>
      <c r="FD46" s="17" t="str">
        <f t="shared" si="86"/>
        <v/>
      </c>
      <c r="FE46" s="17" t="str">
        <f t="shared" si="87"/>
        <v/>
      </c>
      <c r="FF46" s="204" t="str">
        <f t="shared" si="6"/>
        <v/>
      </c>
    </row>
    <row r="47" spans="1:162" ht="15.75">
      <c r="A47" s="63" t="str">
        <f>IF(B47="","",IF(SUBTOTAL(3,$B$12:B47)=SUBTOTAL(3,$B$12:B46),"",SUBTOTAL(3,$B$12:B47)))</f>
        <v/>
      </c>
      <c r="B47" s="253"/>
      <c r="C47" s="66" t="str">
        <f>IF($B47="","",IF(ISNA(VLOOKUP($B47,'DS LOP HKI'!$B$2:$D$1060,2,FALSE))=TRUE,"",VLOOKUP($B47,'DS LOP HKI'!$B$2:$D$1060,2,FALSE)))</f>
        <v/>
      </c>
      <c r="D47" s="67" t="str">
        <f>IF($B47="","",IF(ISNA(VLOOKUP($B47,'DS LOP HKI'!$B$2:$D$1060,3,FALSE))=TRUE,"",VLOOKUP($B47,'DS LOP HKI'!$B$2:$D$1060,3,FALSE)))</f>
        <v/>
      </c>
      <c r="E47" s="49"/>
      <c r="F47" s="47"/>
      <c r="G47" s="76"/>
      <c r="H47" s="69" t="str">
        <f>IF(OR($H$6="",$H$7=""),"",IF($B47="","",IF(ISNA(VLOOKUP($B47,'LT01'!$B$12:$N$51,11,FALSE)),"",IF(VLOOKUP($B47,'LT01'!$B$12:$N$51,11,FALSE)="","",VLOOKUP($B47,'LT01'!$B$12:$N$51,11,FALSE)))))</f>
        <v/>
      </c>
      <c r="I47" s="176" t="str">
        <f>IF(OR($H$6="",$H$7=""),"",IF($B47="","",IF(ISNA(VLOOKUP($B47,'LT01'!$B$12:$N$51,12,FALSE)),"",IF(VLOOKUP($B47,'LT01'!$B$12:$N$51,12,FALSE)="","",VLOOKUP($B47,'LT01'!$B$12:$N$51,12,FALSE)))))</f>
        <v/>
      </c>
      <c r="J47" s="176" t="str">
        <f>IF(OR($H$6="",$H$7=""),"",IF($B47="","",IF(ISNA(VLOOKUP($B47,'LT01'!$B$12:$N$51,13,FALSE)),"",IF(VLOOKUP($B47,'LT01'!$B$12:$N$51,13,FALSE)="","",VLOOKUP($B47,'LT01'!$B$12:$N$51,13,FALSE)))))</f>
        <v/>
      </c>
      <c r="K47" s="70"/>
      <c r="L47" s="71" t="str">
        <f t="shared" si="7"/>
        <v/>
      </c>
      <c r="M47" s="69" t="str">
        <f>IF(OR($M$6="",$M$7=""),"",IF($B47="","",IF(ISNA(VLOOKUP($B47,'LT02'!$B$12:$N$51,11,FALSE)),"",IF(VLOOKUP($B47,'LT02'!$B$12:$N$51,11,FALSE)="","",VLOOKUP($B47,'LT02'!$B$12:$N$51,11,FALSE)))))</f>
        <v/>
      </c>
      <c r="N47" s="176" t="str">
        <f>IF(OR($H$6="",$H$7=""),"",IF($B47="","",IF(ISNA(VLOOKUP($B47,'LT02'!$B$12:$N$51,12,FALSE)),"",IF(VLOOKUP($B47,'LT02'!$B$12:$N$51,12,FALSE)="","",VLOOKUP($B47,'LT02'!$B$12:$N$51,12,FALSE)))))</f>
        <v/>
      </c>
      <c r="O47" s="176" t="str">
        <f>IF(OR($M$6="",$M$7=""),"",IF($B47="","",IF(ISNA(VLOOKUP($B47,'LT02'!$B$12:$N$51,13,FALSE)),"",IF(VLOOKUP($B47,'LT02'!$B$12:$N$51,13,FALSE)="","",VLOOKUP($B47,'LT02'!$B$12:$N$51,13,FALSE)))))</f>
        <v/>
      </c>
      <c r="P47" s="70"/>
      <c r="Q47" s="71" t="str">
        <f t="shared" si="8"/>
        <v/>
      </c>
      <c r="R47" s="69" t="str">
        <f>IF(OR($R$6="",$R$7=""),"",IF($B47="","",IF(ISNA(VLOOKUP($B47,'LT03'!$B$12:$N$51,11,FALSE)),"",IF(VLOOKUP($B47,'LT03'!$B$12:$N$51,11,FALSE)="","",VLOOKUP($B47,'LT03'!$B$12:$N$51,11,FALSE)))))</f>
        <v/>
      </c>
      <c r="S47" s="176" t="str">
        <f>IF(OR($H$6="",$H$7=""),"",IF($B47="","",IF(ISNA(VLOOKUP($B47,'LT03'!$B$12:$N$51,12,FALSE)),"",IF(VLOOKUP($B47,'LT03'!$B$12:$N$51,12,FALSE)="","",VLOOKUP($B47,'LT03'!$B$12:$N$51,12,FALSE)))))</f>
        <v/>
      </c>
      <c r="T47" s="176" t="str">
        <f>IF(OR($R$6="",$R$7=""),"",IF($B47="","",IF(ISNA(VLOOKUP($B47,'LT03'!$B$12:$N$51,13,FALSE)),"",IF(VLOOKUP($B47,'LT03'!$B$12:$N$51,13,FALSE)="","",VLOOKUP($B47,'LT03'!$B$12:$N$51,13,FALSE)))))</f>
        <v/>
      </c>
      <c r="U47" s="70"/>
      <c r="V47" s="71" t="str">
        <f t="shared" si="9"/>
        <v/>
      </c>
      <c r="W47" s="69" t="str">
        <f>IF(OR($W$6="",$W$7=""),"",IF($B47="","",IF(ISNA(VLOOKUP($B47,'LT04'!$B$12:$N$51,11,FALSE)),"",IF(VLOOKUP($B47,'LT04'!$B$12:$N$51,11,FALSE)="","",VLOOKUP($B47,'LT04'!$B$12:$N$51,11,FALSE)))))</f>
        <v/>
      </c>
      <c r="X47" s="176" t="str">
        <f>IF(OR($H$6="",$H$7=""),"",IF($B47="","",IF(ISNA(VLOOKUP($B47,'LT04'!$B$12:$N$51,12,FALSE)),"",IF(VLOOKUP($B47,'LT04'!$B$12:$N$51,12,FALSE)="","",VLOOKUP($B47,'LT04'!$B$12:$N$51,12,FALSE)))))</f>
        <v/>
      </c>
      <c r="Y47" s="176" t="str">
        <f>IF(OR($W$6="",$W$7=""),"",IF($B47="","",IF(ISNA(VLOOKUP($B47,'LT04'!$B$12:$N$51,13,FALSE)),"",IF(VLOOKUP($B47,'LT04'!$B$12:$N$51,13,FALSE)="","",VLOOKUP($B47,'LT04'!$B$12:$N$51,13,FALSE)))))</f>
        <v/>
      </c>
      <c r="Z47" s="70"/>
      <c r="AA47" s="71" t="str">
        <f t="shared" si="10"/>
        <v/>
      </c>
      <c r="AB47" s="69" t="str">
        <f>IF(OR($AB$6="",$AB$7=""),"",IF($B47="","",IF(ISNA(VLOOKUP($B47,'LT05'!$B$12:$N$51,11,FALSE)),"",IF(VLOOKUP($B47,'LT05'!$B$12:$N$51,11,FALSE)="","",VLOOKUP($B47,'LT05'!$B$12:$N$51,11,FALSE)))))</f>
        <v/>
      </c>
      <c r="AC47" s="176" t="str">
        <f>IF(OR($H$6="",$H$7=""),"",IF($B47="","",IF(ISNA(VLOOKUP($B47,'LT05'!$B$12:$N$51,12,FALSE)),"",IF(VLOOKUP($B47,'LT05'!$B$12:$N$51,12,FALSE)="","",VLOOKUP($B47,'LT05'!$B$12:$N$51,12,FALSE)))))</f>
        <v/>
      </c>
      <c r="AD47" s="176" t="str">
        <f>IF(OR($AB$6="",$AB$7=""),"",IF($B47="","",IF(ISNA(VLOOKUP($B47,'LT05'!$B$12:$N$51,13,FALSE)),"",IF(VLOOKUP($B47,'LT05'!$B$12:$N$51,13,FALSE)="","",VLOOKUP($B47,'LT05'!$B$12:$N$51,13,FALSE)))))</f>
        <v/>
      </c>
      <c r="AE47" s="70"/>
      <c r="AF47" s="71" t="str">
        <f t="shared" si="11"/>
        <v/>
      </c>
      <c r="AG47" s="69" t="str">
        <f>IF(OR($AG$6="",$AG$7=""),"",IF($B47="","",IF(ISNA(VLOOKUP($B47,'LT06'!$B$12:$N$51,11,FALSE)),"",IF(VLOOKUP($B47,'LT06'!$B$12:$N$51,11,FALSE)="","",VLOOKUP($B47,'LT06'!$B$12:$N$51,11,FALSE)))))</f>
        <v/>
      </c>
      <c r="AH47" s="176" t="str">
        <f>IF(OR($H$6="",$H$7=""),"",IF($B47="","",IF(ISNA(VLOOKUP($B47,'LT06'!$B$12:$N$51,12,FALSE)),"",IF(VLOOKUP($B47,'LT06'!$B$12:$N$51,12,FALSE)="","",VLOOKUP($B47,'LT06'!$B$12:$N$51,12,FALSE)))))</f>
        <v/>
      </c>
      <c r="AI47" s="176" t="str">
        <f>IF(OR($AG$6="",$AG$7=""),"",IF($B47="","",IF(ISNA(VLOOKUP($B47,'LT06'!$B$12:$N$51,13,FALSE)),"",IF(VLOOKUP($B47,'LT06'!$B$12:$N$51,13,FALSE)="","",VLOOKUP($B47,'LT06'!$B$12:$N$51,13,FALSE)))))</f>
        <v/>
      </c>
      <c r="AJ47" s="70"/>
      <c r="AK47" s="71" t="str">
        <f t="shared" si="12"/>
        <v/>
      </c>
      <c r="AL47" s="69" t="str">
        <f>IF(OR($AL$6="",$AL$7=""),"",IF($B47="","",IF(ISNA(VLOOKUP($B47,'LT07'!$B$12:$N$51,11,FALSE)),"",IF(VLOOKUP($B47,'LT07'!$B$12:$N$51,11,FALSE)="","",VLOOKUP($B47,'LT07'!$B$12:$N$51,11,FALSE)))))</f>
        <v/>
      </c>
      <c r="AM47" s="176" t="str">
        <f>IF(OR($H$6="",$H$7=""),"",IF($B47="","",IF(ISNA(VLOOKUP($B47,'LT07'!$B$12:$N$51,12,FALSE)),"",IF(VLOOKUP($B47,'LT07'!$B$12:$N$51,12,FALSE)="","",VLOOKUP($B47,'LT07'!$B$12:$N$51,12,FALSE)))))</f>
        <v/>
      </c>
      <c r="AN47" s="176" t="str">
        <f>IF(OR($AL$6="",$AL$7=""),"",IF($B47="","",IF(ISNA(VLOOKUP($B47,'LT07'!$B$12:$N$51,13,FALSE)),"",IF(VLOOKUP($B47,'LT07'!$B$12:$N$51,13,FALSE)="","",VLOOKUP($B47,'LT07'!$B$12:$N$51,13,FALSE)))))</f>
        <v/>
      </c>
      <c r="AO47" s="70"/>
      <c r="AP47" s="71" t="str">
        <f t="shared" si="13"/>
        <v/>
      </c>
      <c r="AQ47" s="69" t="str">
        <f>IF(OR($AQ$6="",$AQ$7=""),"",IF($B47="","",IF(ISNA(VLOOKUP($B47,'LT08'!$B$12:$N$51,11,FALSE)),"",IF(VLOOKUP($B47,'LT08'!$B$12:$N$51,11,FALSE)="","",VLOOKUP($B47,'LT08'!$B$12:$N$51,11,FALSE)))))</f>
        <v/>
      </c>
      <c r="AR47" s="176" t="str">
        <f>IF(OR($H$6="",$H$7=""),"",IF($B47="","",IF(ISNA(VLOOKUP($B47,'LT08'!$B$12:$N$51,12,FALSE)),"",IF(VLOOKUP($B47,'LT08'!$B$12:$N$51,12,FALSE)="","",VLOOKUP($B47,'LT08'!$B$12:$N$51,12,FALSE)))))</f>
        <v/>
      </c>
      <c r="AS47" s="176" t="str">
        <f>IF(OR($AQ$6="",$AQ$7=""),"",IF($B47="","",IF(ISNA(VLOOKUP($B47,'LT08'!$B$12:$N$51,13,FALSE)),"",IF(VLOOKUP($B47,'LT08'!$B$12:$N$51,13,FALSE)="","",VLOOKUP($B47,'LT08'!$B$12:$N$51,13,FALSE)))))</f>
        <v/>
      </c>
      <c r="AT47" s="70"/>
      <c r="AU47" s="71" t="str">
        <f t="shared" si="14"/>
        <v/>
      </c>
      <c r="AV47" s="69" t="str">
        <f>IF(OR($AV$6="",$AV$7=""),"",IF($B47="","",IF(ISNA(VLOOKUP($B47,'LT09'!$B$12:$N$51,11,FALSE)),"",IF(VLOOKUP($B47,'LT09'!$B$12:$N$51,11,FALSE)="","",VLOOKUP($B47,'LT09'!$B$12:$N$51,11,FALSE)))))</f>
        <v/>
      </c>
      <c r="AW47" s="176" t="str">
        <f>IF(OR($H$6="",$H$7=""),"",IF($B47="","",IF(ISNA(VLOOKUP($B47,'LT09'!$B$12:$N$51,12,FALSE)),"",IF(VLOOKUP($B47,'LT09'!$B$12:$N$51,12,FALSE)="","",VLOOKUP($B47,'LT09'!$B$12:$N$51,12,FALSE)))))</f>
        <v/>
      </c>
      <c r="AX47" s="176" t="str">
        <f>IF(OR($AV$6="",$AV$7=""),"",IF($B47="","",IF(ISNA(VLOOKUP($B47,'LT09'!$B$12:$N$51,13,FALSE)),"",IF(VLOOKUP($B47,'LT09'!$B$12:$N$51,13,FALSE)="","",VLOOKUP($B47,'LT09'!$B$12:$N$51,13,FALSE)))))</f>
        <v/>
      </c>
      <c r="AY47" s="70"/>
      <c r="AZ47" s="71" t="str">
        <f t="shared" si="15"/>
        <v/>
      </c>
      <c r="BA47" s="68"/>
      <c r="BB47" s="205"/>
      <c r="BC47" s="176" t="str">
        <f>IF(OR($BF$6="",$BF$7=""),"",IF($B47="","",IF(ISNA(VLOOKUP($B47,'DO AN'!$B$12:$N$51,11,FALSE)),"",IF(VLOOKUP($B47,'DO AN'!$B$12:$N$51,11,FALSE)="","",VLOOKUP($B47,'DO AN'!$B$12:$N$51,11,FALSE)))))</f>
        <v/>
      </c>
      <c r="BD47" s="70"/>
      <c r="BE47" s="75"/>
      <c r="BF47" s="69" t="str">
        <f>IF(OR($BF$6="",$BF$7=""),"",IF($B47="","",IF(ISNA(VLOOKUP($B47,'TH01'!$B$12:$N$51,11,FALSE)),"",IF(VLOOKUP($B47,'TH01'!$B$12:$N$51,11,FALSE)="","",VLOOKUP($B47,'TH01'!$B$12:$N$51,11,FALSE)))))</f>
        <v/>
      </c>
      <c r="BG47" s="176" t="str">
        <f>IF(OR($H$6="",$H$7=""),"",IF($B47="","",IF(ISNA(VLOOKUP($B47,'TH01'!$B$12:$N$51,12,FALSE)),"",IF(VLOOKUP($B47,'TH01'!$B$12:$N$51,12,FALSE)="","",VLOOKUP($B47,'TH01'!$B$12:$N$51,12,FALSE)))))</f>
        <v/>
      </c>
      <c r="BH47" s="176" t="str">
        <f>IF(OR($BF$6="",$BF$7=""),"",IF($B47="","",IF(ISNA(VLOOKUP($B47,'TH01'!$B$12:$N$51,13,FALSE)),"",IF(VLOOKUP($B47,'TH01'!$B$12:$N$51,13,FALSE)="","",VLOOKUP($B47,'TH01'!$B$12:$N$51,13,FALSE)))))</f>
        <v/>
      </c>
      <c r="BI47" s="70"/>
      <c r="BJ47" s="71" t="str">
        <f t="shared" si="16"/>
        <v/>
      </c>
      <c r="BK47" s="69" t="str">
        <f>IF(OR($BK$6="",$BK$7=""),"",IF($B47="","",IF(ISNA(VLOOKUP($B47,'TH02'!$B$12:$N$51,11,FALSE)),"",IF(VLOOKUP($B47,'TH02'!$B$12:$N$51,11,FALSE)="","",VLOOKUP($B47,'TH02'!$B$12:$N$51,11,FALSE)))))</f>
        <v/>
      </c>
      <c r="BL47" s="176" t="str">
        <f>IF(OR($H$6="",$H$7=""),"",IF($B47="","",IF(ISNA(VLOOKUP($B47,'TH02'!$B$12:$N$51,12,FALSE)),"",IF(VLOOKUP($B47,'TH02'!$B$12:$N$51,12,FALSE)="","",VLOOKUP($B47,'TH02'!$B$12:$N$51,12,FALSE)))))</f>
        <v/>
      </c>
      <c r="BM47" s="176" t="str">
        <f>IF(OR($BK$6="",$BK$7=""),"",IF($B47="","",IF(ISNA(VLOOKUP($B47,'TH02'!$B$12:$N$51,13,FALSE)),"",IF(VLOOKUP($B47,'TH02'!$B$12:$N$51,13,FALSE)="","",VLOOKUP($B47,'TH02'!$B$12:$N$51,13,FALSE)))))</f>
        <v/>
      </c>
      <c r="BN47" s="70"/>
      <c r="BO47" s="71" t="str">
        <f t="shared" si="17"/>
        <v/>
      </c>
      <c r="BP47" s="69" t="str">
        <f>IF(OR($BP$6="",$BP$7=""),"",IF($B47="","",IF(ISNA(VLOOKUP($B47,'TH03'!$B$12:$N$51,11,FALSE)),"",IF(VLOOKUP($B47,'TH03'!$B$12:$N$51,11,FALSE)="","",VLOOKUP($B47,'TH03'!$B$12:$N$51,11,FALSE)))))</f>
        <v/>
      </c>
      <c r="BQ47" s="176" t="str">
        <f>IF(OR($H$6="",$H$7=""),"",IF($B47="","",IF(ISNA(VLOOKUP($B47,'TH03'!$B$12:$N$51,12,FALSE)),"",IF(VLOOKUP($B47,'TH03'!$B$12:$N$51,12,FALSE)="","",VLOOKUP($B47,'TH03'!$B$12:$N$51,12,FALSE)))))</f>
        <v/>
      </c>
      <c r="BR47" s="176" t="str">
        <f>IF(OR($BP$6="",$BP$7=""),"",IF($B47="","",IF(ISNA(VLOOKUP($B47,'TH03'!$B$12:$N$51,13,FALSE)),"",IF(VLOOKUP($B47,'TH03'!$B$12:$N$51,13,FALSE)="","",VLOOKUP($B47,'TH03'!$B$12:$N$51,13,FALSE)))))</f>
        <v/>
      </c>
      <c r="BS47" s="48"/>
      <c r="BT47" s="71" t="str">
        <f t="shared" si="18"/>
        <v/>
      </c>
      <c r="BU47" s="69" t="str">
        <f>IF(OR($BU$6="",$BU$7=""),"",IF($B47="","",IF(ISNA(VLOOKUP($B47,'TH04'!$B$12:$N$51,11,FALSE)),"",IF(VLOOKUP($B47,'TH04'!$B$12:$N$51,11,FALSE)="","",VLOOKUP($B47,'TH04'!$B$12:$N$51,11,FALSE)))))</f>
        <v/>
      </c>
      <c r="BV47" s="176" t="str">
        <f>IF(OR($H$6="",$H$7=""),"",IF($B47="","",IF(ISNA(VLOOKUP($B47,'TH04'!$B$12:$N$51,12,FALSE)),"",IF(VLOOKUP($B47,'TH04'!$B$12:$N$51,12,FALSE)="","",VLOOKUP($B47,'TH04'!$B$12:$N$51,12,FALSE)))))</f>
        <v/>
      </c>
      <c r="BW47" s="176" t="str">
        <f>IF(OR($BU$6="",$BU$7=""),"",IF($B47="","",IF(ISNA(VLOOKUP($B47,'TH04'!$B$12:$N$51,13,FALSE)),"",IF(VLOOKUP($B47,'TH04'!$B$12:$N$51,13,FALSE)="","",VLOOKUP($B47,'TH04'!$B$12:$N$51,13,FALSE)))))</f>
        <v/>
      </c>
      <c r="BX47" s="70"/>
      <c r="BY47" s="71" t="str">
        <f t="shared" si="19"/>
        <v/>
      </c>
      <c r="BZ47" s="69" t="str">
        <f>IF(OR($BZ$6="",$BZ$7=""),"",IF($B47="","",IF(ISNA(VLOOKUP($B47,'TH05'!$B$12:$N$51,11,FALSE)),"",IF(VLOOKUP($B47,'TH05'!$B$12:$N$51,11,FALSE)="","",VLOOKUP($B47,'TH05'!$B$12:$N$51,11,FALSE)))))</f>
        <v/>
      </c>
      <c r="CA47" s="176" t="str">
        <f>IF(OR($H$6="",$H$7=""),"",IF($B47="","",IF(ISNA(VLOOKUP($B47,'TH05'!$B$12:$N$51,12,FALSE)),"",IF(VLOOKUP($B47,'TH05'!$B$12:$N$51,12,FALSE)="","",VLOOKUP($B47,'TH05'!$B$12:$N$51,12,FALSE)))))</f>
        <v/>
      </c>
      <c r="CB47" s="176" t="str">
        <f>IF(OR($BZ$6="",$BZ$7=""),"",IF($B47="","",IF(ISNA(VLOOKUP($B47,'TH05'!$B$12:$N$51,13,FALSE)),"",IF(VLOOKUP($B47,'TH05'!$B$12:$N$51,13,FALSE)="","",VLOOKUP($B47,'TH05'!$B$12:$N$51,13,FALSE)))))</f>
        <v/>
      </c>
      <c r="CC47" s="70"/>
      <c r="CD47" s="71" t="str">
        <f t="shared" si="20"/>
        <v/>
      </c>
      <c r="CE47" s="69" t="str">
        <f>IF(OR($CE$6="",$CE$7=""),"",IF($B47="","",IF(ISNA(VLOOKUP($B47,'TH06'!$B$12:$N$51,11,FALSE)),"",IF(VLOOKUP($B47,'TH06'!$B$12:$N$51,11,FALSE)="","",VLOOKUP($B47,'TH06'!$B$12:$N$51,11,FALSE)))))</f>
        <v/>
      </c>
      <c r="CF47" s="176" t="str">
        <f>IF(OR($H$6="",$H$7=""),"",IF($B47="","",IF(ISNA(VLOOKUP($B47,'TH06'!$B$12:$N$51,12,FALSE)),"",IF(VLOOKUP($B47,'TH06'!$B$12:$N$51,12,FALSE)="","",VLOOKUP($B47,'TH06'!$B$12:$N$51,12,FALSE)))))</f>
        <v/>
      </c>
      <c r="CG47" s="176" t="str">
        <f>IF(OR($CE$6="",$CE$7=""),"",IF($B47="","",IF(ISNA(VLOOKUP($B47,'TH06'!$B$12:$N$51,13,FALSE)),"",IF(VLOOKUP($B47,'TH06'!$B$12:$N$51,13,FALSE)="","",VLOOKUP($B47,'TH06'!$B$12:$N$51,13,FALSE)))))</f>
        <v/>
      </c>
      <c r="CH47" s="70"/>
      <c r="CI47" s="71" t="str">
        <f t="shared" si="21"/>
        <v/>
      </c>
      <c r="CJ47" s="200" t="str">
        <f t="shared" si="22"/>
        <v/>
      </c>
      <c r="CK47" s="201" t="str">
        <f t="shared" si="23"/>
        <v/>
      </c>
      <c r="CL47" s="82"/>
      <c r="CM47" s="79" t="str">
        <f t="shared" si="0"/>
        <v/>
      </c>
      <c r="CN47" s="79" t="str">
        <f t="shared" si="1"/>
        <v/>
      </c>
      <c r="CO47" s="79" t="str">
        <f t="shared" si="2"/>
        <v/>
      </c>
      <c r="CP47" s="49"/>
      <c r="CQ47" s="177">
        <f t="shared" si="3"/>
        <v>0</v>
      </c>
      <c r="CR47" s="178" t="str">
        <f t="shared" si="24"/>
        <v/>
      </c>
      <c r="CS47" s="17" t="str">
        <f t="shared" si="25"/>
        <v/>
      </c>
      <c r="CT47" s="17" t="str">
        <f t="shared" si="26"/>
        <v/>
      </c>
      <c r="CU47" s="17" t="str">
        <f t="shared" si="27"/>
        <v/>
      </c>
      <c r="CV47" s="17" t="str">
        <f t="shared" si="28"/>
        <v/>
      </c>
      <c r="CW47" s="17" t="str">
        <f t="shared" si="29"/>
        <v/>
      </c>
      <c r="CX47" s="17" t="str">
        <f t="shared" si="30"/>
        <v/>
      </c>
      <c r="CY47" s="17" t="str">
        <f t="shared" si="31"/>
        <v/>
      </c>
      <c r="CZ47" s="17" t="str">
        <f t="shared" si="32"/>
        <v/>
      </c>
      <c r="DA47" s="17" t="str">
        <f t="shared" si="33"/>
        <v/>
      </c>
      <c r="DB47" s="17" t="str">
        <f t="shared" si="34"/>
        <v/>
      </c>
      <c r="DC47" s="17" t="str">
        <f t="shared" si="35"/>
        <v/>
      </c>
      <c r="DD47" s="17" t="str">
        <f t="shared" si="36"/>
        <v/>
      </c>
      <c r="DE47" s="17" t="str">
        <f t="shared" si="37"/>
        <v/>
      </c>
      <c r="DF47" s="17" t="str">
        <f t="shared" si="38"/>
        <v/>
      </c>
      <c r="DG47" s="179" t="str">
        <f t="shared" si="39"/>
        <v/>
      </c>
      <c r="DH47" s="192" t="str">
        <f t="shared" si="4"/>
        <v/>
      </c>
      <c r="DI47" s="178" t="str">
        <f t="shared" si="40"/>
        <v/>
      </c>
      <c r="DJ47" s="17" t="str">
        <f t="shared" si="41"/>
        <v/>
      </c>
      <c r="DK47" s="17" t="str">
        <f t="shared" si="42"/>
        <v/>
      </c>
      <c r="DL47" s="17" t="str">
        <f t="shared" si="43"/>
        <v/>
      </c>
      <c r="DM47" s="17" t="str">
        <f t="shared" si="44"/>
        <v/>
      </c>
      <c r="DN47" s="17" t="str">
        <f t="shared" si="45"/>
        <v/>
      </c>
      <c r="DO47" s="17" t="str">
        <f t="shared" si="46"/>
        <v/>
      </c>
      <c r="DP47" s="17" t="str">
        <f t="shared" si="47"/>
        <v/>
      </c>
      <c r="DQ47" s="17" t="str">
        <f t="shared" si="48"/>
        <v/>
      </c>
      <c r="DR47" s="17" t="str">
        <f t="shared" si="49"/>
        <v/>
      </c>
      <c r="DS47" s="17" t="str">
        <f t="shared" si="50"/>
        <v/>
      </c>
      <c r="DT47" s="17" t="str">
        <f t="shared" si="51"/>
        <v/>
      </c>
      <c r="DU47" s="17" t="str">
        <f t="shared" si="52"/>
        <v/>
      </c>
      <c r="DV47" s="17" t="str">
        <f t="shared" si="53"/>
        <v/>
      </c>
      <c r="DW47" s="17" t="str">
        <f t="shared" si="54"/>
        <v/>
      </c>
      <c r="DX47" s="17" t="str">
        <f t="shared" si="55"/>
        <v/>
      </c>
      <c r="DY47" s="204" t="str">
        <f t="shared" si="5"/>
        <v/>
      </c>
      <c r="DZ47" s="86" t="str">
        <f t="shared" si="56"/>
        <v/>
      </c>
      <c r="EA47" s="17" t="str">
        <f t="shared" si="57"/>
        <v/>
      </c>
      <c r="EB47" s="17" t="str">
        <f t="shared" si="58"/>
        <v/>
      </c>
      <c r="EC47" s="17" t="str">
        <f t="shared" si="59"/>
        <v/>
      </c>
      <c r="ED47" s="17" t="str">
        <f t="shared" si="60"/>
        <v/>
      </c>
      <c r="EE47" s="17" t="str">
        <f t="shared" si="61"/>
        <v/>
      </c>
      <c r="EF47" s="17" t="str">
        <f t="shared" si="62"/>
        <v/>
      </c>
      <c r="EG47" s="17" t="str">
        <f t="shared" si="63"/>
        <v/>
      </c>
      <c r="EH47" s="17" t="str">
        <f t="shared" si="64"/>
        <v/>
      </c>
      <c r="EI47" s="17" t="str">
        <f t="shared" si="65"/>
        <v/>
      </c>
      <c r="EJ47" s="17" t="str">
        <f t="shared" si="66"/>
        <v/>
      </c>
      <c r="EK47" s="17" t="str">
        <f t="shared" si="67"/>
        <v/>
      </c>
      <c r="EL47" s="17" t="str">
        <f t="shared" si="68"/>
        <v/>
      </c>
      <c r="EM47" s="17" t="str">
        <f t="shared" si="69"/>
        <v/>
      </c>
      <c r="EN47" s="17" t="str">
        <f t="shared" si="70"/>
        <v/>
      </c>
      <c r="EO47" s="227" t="str">
        <f t="shared" si="71"/>
        <v/>
      </c>
      <c r="EP47" s="178" t="str">
        <f t="shared" si="72"/>
        <v/>
      </c>
      <c r="EQ47" s="17" t="str">
        <f t="shared" si="73"/>
        <v/>
      </c>
      <c r="ER47" s="17" t="str">
        <f t="shared" si="74"/>
        <v/>
      </c>
      <c r="ES47" s="17" t="str">
        <f t="shared" si="75"/>
        <v/>
      </c>
      <c r="ET47" s="17" t="str">
        <f t="shared" si="76"/>
        <v/>
      </c>
      <c r="EU47" s="17" t="str">
        <f t="shared" si="77"/>
        <v/>
      </c>
      <c r="EV47" s="17" t="str">
        <f t="shared" si="78"/>
        <v/>
      </c>
      <c r="EW47" s="17" t="str">
        <f t="shared" si="79"/>
        <v/>
      </c>
      <c r="EX47" s="17" t="str">
        <f t="shared" si="80"/>
        <v/>
      </c>
      <c r="EY47" s="17" t="str">
        <f t="shared" si="81"/>
        <v/>
      </c>
      <c r="EZ47" s="17" t="str">
        <f t="shared" si="82"/>
        <v/>
      </c>
      <c r="FA47" s="17" t="str">
        <f t="shared" si="83"/>
        <v/>
      </c>
      <c r="FB47" s="17" t="str">
        <f t="shared" si="84"/>
        <v/>
      </c>
      <c r="FC47" s="17" t="str">
        <f t="shared" si="85"/>
        <v/>
      </c>
      <c r="FD47" s="17" t="str">
        <f t="shared" si="86"/>
        <v/>
      </c>
      <c r="FE47" s="17" t="str">
        <f t="shared" si="87"/>
        <v/>
      </c>
      <c r="FF47" s="204" t="str">
        <f t="shared" si="6"/>
        <v/>
      </c>
    </row>
    <row r="48" spans="1:162" ht="15.75">
      <c r="A48" s="63" t="str">
        <f>IF(B48="","",IF(SUBTOTAL(3,$B$12:B48)=SUBTOTAL(3,$B$12:B47),"",SUBTOTAL(3,$B$12:B48)))</f>
        <v/>
      </c>
      <c r="B48" s="254"/>
      <c r="C48" s="66" t="str">
        <f>IF($B48="","",IF(ISNA(VLOOKUP($B48,'DS LOP HKI'!$B$2:$D$1060,2,FALSE))=TRUE,"",VLOOKUP($B48,'DS LOP HKI'!$B$2:$D$1060,2,FALSE)))</f>
        <v/>
      </c>
      <c r="D48" s="67" t="str">
        <f>IF($B48="","",IF(ISNA(VLOOKUP($B48,'DS LOP HKI'!$B$2:$D$1060,3,FALSE))=TRUE,"",VLOOKUP($B48,'DS LOP HKI'!$B$2:$D$1060,3,FALSE)))</f>
        <v/>
      </c>
      <c r="E48" s="49"/>
      <c r="F48" s="47"/>
      <c r="G48" s="76"/>
      <c r="H48" s="69" t="str">
        <f>IF(OR($H$6="",$H$7=""),"",IF($B48="","",IF(ISNA(VLOOKUP($B48,'LT01'!$B$12:$N$51,11,FALSE)),"",IF(VLOOKUP($B48,'LT01'!$B$12:$N$51,11,FALSE)="","",VLOOKUP($B48,'LT01'!$B$12:$N$51,11,FALSE)))))</f>
        <v/>
      </c>
      <c r="I48" s="176" t="str">
        <f>IF(OR($H$6="",$H$7=""),"",IF($B48="","",IF(ISNA(VLOOKUP($B48,'LT01'!$B$12:$N$51,12,FALSE)),"",IF(VLOOKUP($B48,'LT01'!$B$12:$N$51,12,FALSE)="","",VLOOKUP($B48,'LT01'!$B$12:$N$51,12,FALSE)))))</f>
        <v/>
      </c>
      <c r="J48" s="176" t="str">
        <f>IF(OR($H$6="",$H$7=""),"",IF($B48="","",IF(ISNA(VLOOKUP($B48,'LT01'!$B$12:$N$51,13,FALSE)),"",IF(VLOOKUP($B48,'LT01'!$B$12:$N$51,13,FALSE)="","",VLOOKUP($B48,'LT01'!$B$12:$N$51,13,FALSE)))))</f>
        <v/>
      </c>
      <c r="K48" s="70"/>
      <c r="L48" s="71" t="str">
        <f t="shared" si="7"/>
        <v/>
      </c>
      <c r="M48" s="69" t="str">
        <f>IF(OR($M$6="",$M$7=""),"",IF($B48="","",IF(ISNA(VLOOKUP($B48,'LT02'!$B$12:$N$51,11,FALSE)),"",IF(VLOOKUP($B48,'LT02'!$B$12:$N$51,11,FALSE)="","",VLOOKUP($B48,'LT02'!$B$12:$N$51,11,FALSE)))))</f>
        <v/>
      </c>
      <c r="N48" s="176" t="str">
        <f>IF(OR($H$6="",$H$7=""),"",IF($B48="","",IF(ISNA(VLOOKUP($B48,'LT02'!$B$12:$N$51,12,FALSE)),"",IF(VLOOKUP($B48,'LT02'!$B$12:$N$51,12,FALSE)="","",VLOOKUP($B48,'LT02'!$B$12:$N$51,12,FALSE)))))</f>
        <v/>
      </c>
      <c r="O48" s="176" t="str">
        <f>IF(OR($M$6="",$M$7=""),"",IF($B48="","",IF(ISNA(VLOOKUP($B48,'LT02'!$B$12:$N$51,13,FALSE)),"",IF(VLOOKUP($B48,'LT02'!$B$12:$N$51,13,FALSE)="","",VLOOKUP($B48,'LT02'!$B$12:$N$51,13,FALSE)))))</f>
        <v/>
      </c>
      <c r="P48" s="70"/>
      <c r="Q48" s="71" t="str">
        <f t="shared" si="8"/>
        <v/>
      </c>
      <c r="R48" s="69" t="str">
        <f>IF(OR($R$6="",$R$7=""),"",IF($B48="","",IF(ISNA(VLOOKUP($B48,'LT03'!$B$12:$N$51,11,FALSE)),"",IF(VLOOKUP($B48,'LT03'!$B$12:$N$51,11,FALSE)="","",VLOOKUP($B48,'LT03'!$B$12:$N$51,11,FALSE)))))</f>
        <v/>
      </c>
      <c r="S48" s="176" t="str">
        <f>IF(OR($H$6="",$H$7=""),"",IF($B48="","",IF(ISNA(VLOOKUP($B48,'LT03'!$B$12:$N$51,12,FALSE)),"",IF(VLOOKUP($B48,'LT03'!$B$12:$N$51,12,FALSE)="","",VLOOKUP($B48,'LT03'!$B$12:$N$51,12,FALSE)))))</f>
        <v/>
      </c>
      <c r="T48" s="176" t="str">
        <f>IF(OR($R$6="",$R$7=""),"",IF($B48="","",IF(ISNA(VLOOKUP($B48,'LT03'!$B$12:$N$51,13,FALSE)),"",IF(VLOOKUP($B48,'LT03'!$B$12:$N$51,13,FALSE)="","",VLOOKUP($B48,'LT03'!$B$12:$N$51,13,FALSE)))))</f>
        <v/>
      </c>
      <c r="U48" s="70"/>
      <c r="V48" s="71" t="str">
        <f t="shared" si="9"/>
        <v/>
      </c>
      <c r="W48" s="69" t="str">
        <f>IF(OR($W$6="",$W$7=""),"",IF($B48="","",IF(ISNA(VLOOKUP($B48,'LT04'!$B$12:$N$51,11,FALSE)),"",IF(VLOOKUP($B48,'LT04'!$B$12:$N$51,11,FALSE)="","",VLOOKUP($B48,'LT04'!$B$12:$N$51,11,FALSE)))))</f>
        <v/>
      </c>
      <c r="X48" s="176" t="str">
        <f>IF(OR($H$6="",$H$7=""),"",IF($B48="","",IF(ISNA(VLOOKUP($B48,'LT04'!$B$12:$N$51,12,FALSE)),"",IF(VLOOKUP($B48,'LT04'!$B$12:$N$51,12,FALSE)="","",VLOOKUP($B48,'LT04'!$B$12:$N$51,12,FALSE)))))</f>
        <v/>
      </c>
      <c r="Y48" s="176" t="str">
        <f>IF(OR($W$6="",$W$7=""),"",IF($B48="","",IF(ISNA(VLOOKUP($B48,'LT04'!$B$12:$N$51,13,FALSE)),"",IF(VLOOKUP($B48,'LT04'!$B$12:$N$51,13,FALSE)="","",VLOOKUP($B48,'LT04'!$B$12:$N$51,13,FALSE)))))</f>
        <v/>
      </c>
      <c r="Z48" s="70"/>
      <c r="AA48" s="71" t="str">
        <f t="shared" si="10"/>
        <v/>
      </c>
      <c r="AB48" s="69" t="str">
        <f>IF(OR($AB$6="",$AB$7=""),"",IF($B48="","",IF(ISNA(VLOOKUP($B48,'LT05'!$B$12:$N$51,11,FALSE)),"",IF(VLOOKUP($B48,'LT05'!$B$12:$N$51,11,FALSE)="","",VLOOKUP($B48,'LT05'!$B$12:$N$51,11,FALSE)))))</f>
        <v/>
      </c>
      <c r="AC48" s="176" t="str">
        <f>IF(OR($H$6="",$H$7=""),"",IF($B48="","",IF(ISNA(VLOOKUP($B48,'LT05'!$B$12:$N$51,12,FALSE)),"",IF(VLOOKUP($B48,'LT05'!$B$12:$N$51,12,FALSE)="","",VLOOKUP($B48,'LT05'!$B$12:$N$51,12,FALSE)))))</f>
        <v/>
      </c>
      <c r="AD48" s="176" t="str">
        <f>IF(OR($AB$6="",$AB$7=""),"",IF($B48="","",IF(ISNA(VLOOKUP($B48,'LT05'!$B$12:$N$51,13,FALSE)),"",IF(VLOOKUP($B48,'LT05'!$B$12:$N$51,13,FALSE)="","",VLOOKUP($B48,'LT05'!$B$12:$N$51,13,FALSE)))))</f>
        <v/>
      </c>
      <c r="AE48" s="70"/>
      <c r="AF48" s="71" t="str">
        <f t="shared" si="11"/>
        <v/>
      </c>
      <c r="AG48" s="69" t="str">
        <f>IF(OR($AG$6="",$AG$7=""),"",IF($B48="","",IF(ISNA(VLOOKUP($B48,'LT06'!$B$12:$N$51,11,FALSE)),"",IF(VLOOKUP($B48,'LT06'!$B$12:$N$51,11,FALSE)="","",VLOOKUP($B48,'LT06'!$B$12:$N$51,11,FALSE)))))</f>
        <v/>
      </c>
      <c r="AH48" s="176" t="str">
        <f>IF(OR($H$6="",$H$7=""),"",IF($B48="","",IF(ISNA(VLOOKUP($B48,'LT06'!$B$12:$N$51,12,FALSE)),"",IF(VLOOKUP($B48,'LT06'!$B$12:$N$51,12,FALSE)="","",VLOOKUP($B48,'LT06'!$B$12:$N$51,12,FALSE)))))</f>
        <v/>
      </c>
      <c r="AI48" s="176" t="str">
        <f>IF(OR($AG$6="",$AG$7=""),"",IF($B48="","",IF(ISNA(VLOOKUP($B48,'LT06'!$B$12:$N$51,13,FALSE)),"",IF(VLOOKUP($B48,'LT06'!$B$12:$N$51,13,FALSE)="","",VLOOKUP($B48,'LT06'!$B$12:$N$51,13,FALSE)))))</f>
        <v/>
      </c>
      <c r="AJ48" s="70"/>
      <c r="AK48" s="71" t="str">
        <f t="shared" si="12"/>
        <v/>
      </c>
      <c r="AL48" s="69" t="str">
        <f>IF(OR($AL$6="",$AL$7=""),"",IF($B48="","",IF(ISNA(VLOOKUP($B48,'LT07'!$B$12:$N$51,11,FALSE)),"",IF(VLOOKUP($B48,'LT07'!$B$12:$N$51,11,FALSE)="","",VLOOKUP($B48,'LT07'!$B$12:$N$51,11,FALSE)))))</f>
        <v/>
      </c>
      <c r="AM48" s="176" t="str">
        <f>IF(OR($H$6="",$H$7=""),"",IF($B48="","",IF(ISNA(VLOOKUP($B48,'LT07'!$B$12:$N$51,12,FALSE)),"",IF(VLOOKUP($B48,'LT07'!$B$12:$N$51,12,FALSE)="","",VLOOKUP($B48,'LT07'!$B$12:$N$51,12,FALSE)))))</f>
        <v/>
      </c>
      <c r="AN48" s="176" t="str">
        <f>IF(OR($AL$6="",$AL$7=""),"",IF($B48="","",IF(ISNA(VLOOKUP($B48,'LT07'!$B$12:$N$51,13,FALSE)),"",IF(VLOOKUP($B48,'LT07'!$B$12:$N$51,13,FALSE)="","",VLOOKUP($B48,'LT07'!$B$12:$N$51,13,FALSE)))))</f>
        <v/>
      </c>
      <c r="AO48" s="70"/>
      <c r="AP48" s="71" t="str">
        <f t="shared" si="13"/>
        <v/>
      </c>
      <c r="AQ48" s="69" t="str">
        <f>IF(OR($AQ$6="",$AQ$7=""),"",IF($B48="","",IF(ISNA(VLOOKUP($B48,'LT08'!$B$12:$N$51,11,FALSE)),"",IF(VLOOKUP($B48,'LT08'!$B$12:$N$51,11,FALSE)="","",VLOOKUP($B48,'LT08'!$B$12:$N$51,11,FALSE)))))</f>
        <v/>
      </c>
      <c r="AR48" s="176" t="str">
        <f>IF(OR($H$6="",$H$7=""),"",IF($B48="","",IF(ISNA(VLOOKUP($B48,'LT08'!$B$12:$N$51,12,FALSE)),"",IF(VLOOKUP($B48,'LT08'!$B$12:$N$51,12,FALSE)="","",VLOOKUP($B48,'LT08'!$B$12:$N$51,12,FALSE)))))</f>
        <v/>
      </c>
      <c r="AS48" s="176" t="str">
        <f>IF(OR($AQ$6="",$AQ$7=""),"",IF($B48="","",IF(ISNA(VLOOKUP($B48,'LT08'!$B$12:$N$51,13,FALSE)),"",IF(VLOOKUP($B48,'LT08'!$B$12:$N$51,13,FALSE)="","",VLOOKUP($B48,'LT08'!$B$12:$N$51,13,FALSE)))))</f>
        <v/>
      </c>
      <c r="AT48" s="70"/>
      <c r="AU48" s="71" t="str">
        <f t="shared" si="14"/>
        <v/>
      </c>
      <c r="AV48" s="69" t="str">
        <f>IF(OR($AV$6="",$AV$7=""),"",IF($B48="","",IF(ISNA(VLOOKUP($B48,'LT09'!$B$12:$N$51,11,FALSE)),"",IF(VLOOKUP($B48,'LT09'!$B$12:$N$51,11,FALSE)="","",VLOOKUP($B48,'LT09'!$B$12:$N$51,11,FALSE)))))</f>
        <v/>
      </c>
      <c r="AW48" s="176" t="str">
        <f>IF(OR($H$6="",$H$7=""),"",IF($B48="","",IF(ISNA(VLOOKUP($B48,'LT09'!$B$12:$N$51,12,FALSE)),"",IF(VLOOKUP($B48,'LT09'!$B$12:$N$51,12,FALSE)="","",VLOOKUP($B48,'LT09'!$B$12:$N$51,12,FALSE)))))</f>
        <v/>
      </c>
      <c r="AX48" s="176" t="str">
        <f>IF(OR($AV$6="",$AV$7=""),"",IF($B48="","",IF(ISNA(VLOOKUP($B48,'LT09'!$B$12:$N$51,13,FALSE)),"",IF(VLOOKUP($B48,'LT09'!$B$12:$N$51,13,FALSE)="","",VLOOKUP($B48,'LT09'!$B$12:$N$51,13,FALSE)))))</f>
        <v/>
      </c>
      <c r="AY48" s="70"/>
      <c r="AZ48" s="71" t="str">
        <f t="shared" si="15"/>
        <v/>
      </c>
      <c r="BA48" s="68"/>
      <c r="BB48" s="205"/>
      <c r="BC48" s="176" t="str">
        <f>IF(OR($BF$6="",$BF$7=""),"",IF($B48="","",IF(ISNA(VLOOKUP($B48,'DO AN'!$B$12:$N$51,11,FALSE)),"",IF(VLOOKUP($B48,'DO AN'!$B$12:$N$51,11,FALSE)="","",VLOOKUP($B48,'DO AN'!$B$12:$N$51,11,FALSE)))))</f>
        <v/>
      </c>
      <c r="BD48" s="70"/>
      <c r="BE48" s="75"/>
      <c r="BF48" s="69" t="str">
        <f>IF(OR($BF$6="",$BF$7=""),"",IF($B48="","",IF(ISNA(VLOOKUP($B48,'TH01'!$B$12:$N$51,11,FALSE)),"",IF(VLOOKUP($B48,'TH01'!$B$12:$N$51,11,FALSE)="","",VLOOKUP($B48,'TH01'!$B$12:$N$51,11,FALSE)))))</f>
        <v/>
      </c>
      <c r="BG48" s="176" t="str">
        <f>IF(OR($H$6="",$H$7=""),"",IF($B48="","",IF(ISNA(VLOOKUP($B48,'TH01'!$B$12:$N$51,12,FALSE)),"",IF(VLOOKUP($B48,'TH01'!$B$12:$N$51,12,FALSE)="","",VLOOKUP($B48,'TH01'!$B$12:$N$51,12,FALSE)))))</f>
        <v/>
      </c>
      <c r="BH48" s="176" t="str">
        <f>IF(OR($BF$6="",$BF$7=""),"",IF($B48="","",IF(ISNA(VLOOKUP($B48,'TH01'!$B$12:$N$51,13,FALSE)),"",IF(VLOOKUP($B48,'TH01'!$B$12:$N$51,13,FALSE)="","",VLOOKUP($B48,'TH01'!$B$12:$N$51,13,FALSE)))))</f>
        <v/>
      </c>
      <c r="BI48" s="70"/>
      <c r="BJ48" s="71" t="str">
        <f t="shared" si="16"/>
        <v/>
      </c>
      <c r="BK48" s="69" t="str">
        <f>IF(OR($BK$6="",$BK$7=""),"",IF($B48="","",IF(ISNA(VLOOKUP($B48,'TH02'!$B$12:$N$51,11,FALSE)),"",IF(VLOOKUP($B48,'TH02'!$B$12:$N$51,11,FALSE)="","",VLOOKUP($B48,'TH02'!$B$12:$N$51,11,FALSE)))))</f>
        <v/>
      </c>
      <c r="BL48" s="176" t="str">
        <f>IF(OR($H$6="",$H$7=""),"",IF($B48="","",IF(ISNA(VLOOKUP($B48,'TH02'!$B$12:$N$51,12,FALSE)),"",IF(VLOOKUP($B48,'TH02'!$B$12:$N$51,12,FALSE)="","",VLOOKUP($B48,'TH02'!$B$12:$N$51,12,FALSE)))))</f>
        <v/>
      </c>
      <c r="BM48" s="176" t="str">
        <f>IF(OR($BK$6="",$BK$7=""),"",IF($B48="","",IF(ISNA(VLOOKUP($B48,'TH02'!$B$12:$N$51,13,FALSE)),"",IF(VLOOKUP($B48,'TH02'!$B$12:$N$51,13,FALSE)="","",VLOOKUP($B48,'TH02'!$B$12:$N$51,13,FALSE)))))</f>
        <v/>
      </c>
      <c r="BN48" s="70"/>
      <c r="BO48" s="71" t="str">
        <f t="shared" si="17"/>
        <v/>
      </c>
      <c r="BP48" s="69" t="str">
        <f>IF(OR($BP$6="",$BP$7=""),"",IF($B48="","",IF(ISNA(VLOOKUP($B48,'TH03'!$B$12:$N$51,11,FALSE)),"",IF(VLOOKUP($B48,'TH03'!$B$12:$N$51,11,FALSE)="","",VLOOKUP($B48,'TH03'!$B$12:$N$51,11,FALSE)))))</f>
        <v/>
      </c>
      <c r="BQ48" s="176" t="str">
        <f>IF(OR($H$6="",$H$7=""),"",IF($B48="","",IF(ISNA(VLOOKUP($B48,'TH03'!$B$12:$N$51,12,FALSE)),"",IF(VLOOKUP($B48,'TH03'!$B$12:$N$51,12,FALSE)="","",VLOOKUP($B48,'TH03'!$B$12:$N$51,12,FALSE)))))</f>
        <v/>
      </c>
      <c r="BR48" s="176" t="str">
        <f>IF(OR($BP$6="",$BP$7=""),"",IF($B48="","",IF(ISNA(VLOOKUP($B48,'TH03'!$B$12:$N$51,13,FALSE)),"",IF(VLOOKUP($B48,'TH03'!$B$12:$N$51,13,FALSE)="","",VLOOKUP($B48,'TH03'!$B$12:$N$51,13,FALSE)))))</f>
        <v/>
      </c>
      <c r="BS48" s="48"/>
      <c r="BT48" s="71" t="str">
        <f t="shared" si="18"/>
        <v/>
      </c>
      <c r="BU48" s="69" t="str">
        <f>IF(OR($BU$6="",$BU$7=""),"",IF($B48="","",IF(ISNA(VLOOKUP($B48,'TH04'!$B$12:$N$51,11,FALSE)),"",IF(VLOOKUP($B48,'TH04'!$B$12:$N$51,11,FALSE)="","",VLOOKUP($B48,'TH04'!$B$12:$N$51,11,FALSE)))))</f>
        <v/>
      </c>
      <c r="BV48" s="176" t="str">
        <f>IF(OR($H$6="",$H$7=""),"",IF($B48="","",IF(ISNA(VLOOKUP($B48,'TH04'!$B$12:$N$51,12,FALSE)),"",IF(VLOOKUP($B48,'TH04'!$B$12:$N$51,12,FALSE)="","",VLOOKUP($B48,'TH04'!$B$12:$N$51,12,FALSE)))))</f>
        <v/>
      </c>
      <c r="BW48" s="176" t="str">
        <f>IF(OR($BU$6="",$BU$7=""),"",IF($B48="","",IF(ISNA(VLOOKUP($B48,'TH04'!$B$12:$N$51,13,FALSE)),"",IF(VLOOKUP($B48,'TH04'!$B$12:$N$51,13,FALSE)="","",VLOOKUP($B48,'TH04'!$B$12:$N$51,13,FALSE)))))</f>
        <v/>
      </c>
      <c r="BX48" s="70"/>
      <c r="BY48" s="71" t="str">
        <f t="shared" si="19"/>
        <v/>
      </c>
      <c r="BZ48" s="69" t="str">
        <f>IF(OR($BZ$6="",$BZ$7=""),"",IF($B48="","",IF(ISNA(VLOOKUP($B48,'TH05'!$B$12:$N$51,11,FALSE)),"",IF(VLOOKUP($B48,'TH05'!$B$12:$N$51,11,FALSE)="","",VLOOKUP($B48,'TH05'!$B$12:$N$51,11,FALSE)))))</f>
        <v/>
      </c>
      <c r="CA48" s="176" t="str">
        <f>IF(OR($H$6="",$H$7=""),"",IF($B48="","",IF(ISNA(VLOOKUP($B48,'TH05'!$B$12:$N$51,12,FALSE)),"",IF(VLOOKUP($B48,'TH05'!$B$12:$N$51,12,FALSE)="","",VLOOKUP($B48,'TH05'!$B$12:$N$51,12,FALSE)))))</f>
        <v/>
      </c>
      <c r="CB48" s="176" t="str">
        <f>IF(OR($BZ$6="",$BZ$7=""),"",IF($B48="","",IF(ISNA(VLOOKUP($B48,'TH05'!$B$12:$N$51,13,FALSE)),"",IF(VLOOKUP($B48,'TH05'!$B$12:$N$51,13,FALSE)="","",VLOOKUP($B48,'TH05'!$B$12:$N$51,13,FALSE)))))</f>
        <v/>
      </c>
      <c r="CC48" s="70"/>
      <c r="CD48" s="71" t="str">
        <f t="shared" si="20"/>
        <v/>
      </c>
      <c r="CE48" s="69" t="str">
        <f>IF(OR($CE$6="",$CE$7=""),"",IF($B48="","",IF(ISNA(VLOOKUP($B48,'TH06'!$B$12:$N$51,11,FALSE)),"",IF(VLOOKUP($B48,'TH06'!$B$12:$N$51,11,FALSE)="","",VLOOKUP($B48,'TH06'!$B$12:$N$51,11,FALSE)))))</f>
        <v/>
      </c>
      <c r="CF48" s="176" t="str">
        <f>IF(OR($H$6="",$H$7=""),"",IF($B48="","",IF(ISNA(VLOOKUP($B48,'TH06'!$B$12:$N$51,12,FALSE)),"",IF(VLOOKUP($B48,'TH06'!$B$12:$N$51,12,FALSE)="","",VLOOKUP($B48,'TH06'!$B$12:$N$51,12,FALSE)))))</f>
        <v/>
      </c>
      <c r="CG48" s="176" t="str">
        <f>IF(OR($CE$6="",$CE$7=""),"",IF($B48="","",IF(ISNA(VLOOKUP($B48,'TH06'!$B$12:$N$51,13,FALSE)),"",IF(VLOOKUP($B48,'TH06'!$B$12:$N$51,13,FALSE)="","",VLOOKUP($B48,'TH06'!$B$12:$N$51,13,FALSE)))))</f>
        <v/>
      </c>
      <c r="CH48" s="70"/>
      <c r="CI48" s="71" t="str">
        <f t="shared" si="21"/>
        <v/>
      </c>
      <c r="CJ48" s="200" t="str">
        <f t="shared" si="22"/>
        <v/>
      </c>
      <c r="CK48" s="201" t="str">
        <f t="shared" si="23"/>
        <v/>
      </c>
      <c r="CL48" s="82"/>
      <c r="CM48" s="79" t="str">
        <f t="shared" si="0"/>
        <v/>
      </c>
      <c r="CN48" s="79" t="str">
        <f t="shared" si="1"/>
        <v/>
      </c>
      <c r="CO48" s="79" t="str">
        <f t="shared" si="2"/>
        <v/>
      </c>
      <c r="CP48" s="49"/>
      <c r="CQ48" s="177">
        <f t="shared" si="3"/>
        <v>0</v>
      </c>
      <c r="CR48" s="178" t="str">
        <f t="shared" si="24"/>
        <v/>
      </c>
      <c r="CS48" s="17" t="str">
        <f t="shared" si="25"/>
        <v/>
      </c>
      <c r="CT48" s="17" t="str">
        <f t="shared" si="26"/>
        <v/>
      </c>
      <c r="CU48" s="17" t="str">
        <f t="shared" si="27"/>
        <v/>
      </c>
      <c r="CV48" s="17" t="str">
        <f t="shared" si="28"/>
        <v/>
      </c>
      <c r="CW48" s="17" t="str">
        <f t="shared" si="29"/>
        <v/>
      </c>
      <c r="CX48" s="17" t="str">
        <f t="shared" si="30"/>
        <v/>
      </c>
      <c r="CY48" s="17" t="str">
        <f t="shared" si="31"/>
        <v/>
      </c>
      <c r="CZ48" s="17" t="str">
        <f t="shared" si="32"/>
        <v/>
      </c>
      <c r="DA48" s="17" t="str">
        <f t="shared" si="33"/>
        <v/>
      </c>
      <c r="DB48" s="17" t="str">
        <f t="shared" si="34"/>
        <v/>
      </c>
      <c r="DC48" s="17" t="str">
        <f t="shared" si="35"/>
        <v/>
      </c>
      <c r="DD48" s="17" t="str">
        <f t="shared" si="36"/>
        <v/>
      </c>
      <c r="DE48" s="17" t="str">
        <f t="shared" si="37"/>
        <v/>
      </c>
      <c r="DF48" s="17" t="str">
        <f t="shared" si="38"/>
        <v/>
      </c>
      <c r="DG48" s="179" t="str">
        <f t="shared" si="39"/>
        <v/>
      </c>
      <c r="DH48" s="192" t="str">
        <f t="shared" si="4"/>
        <v/>
      </c>
      <c r="DI48" s="178" t="str">
        <f t="shared" si="40"/>
        <v/>
      </c>
      <c r="DJ48" s="17" t="str">
        <f t="shared" si="41"/>
        <v/>
      </c>
      <c r="DK48" s="17" t="str">
        <f t="shared" si="42"/>
        <v/>
      </c>
      <c r="DL48" s="17" t="str">
        <f t="shared" si="43"/>
        <v/>
      </c>
      <c r="DM48" s="17" t="str">
        <f t="shared" si="44"/>
        <v/>
      </c>
      <c r="DN48" s="17" t="str">
        <f t="shared" si="45"/>
        <v/>
      </c>
      <c r="DO48" s="17" t="str">
        <f t="shared" si="46"/>
        <v/>
      </c>
      <c r="DP48" s="17" t="str">
        <f t="shared" si="47"/>
        <v/>
      </c>
      <c r="DQ48" s="17" t="str">
        <f t="shared" si="48"/>
        <v/>
      </c>
      <c r="DR48" s="17" t="str">
        <f t="shared" si="49"/>
        <v/>
      </c>
      <c r="DS48" s="17" t="str">
        <f t="shared" si="50"/>
        <v/>
      </c>
      <c r="DT48" s="17" t="str">
        <f t="shared" si="51"/>
        <v/>
      </c>
      <c r="DU48" s="17" t="str">
        <f t="shared" si="52"/>
        <v/>
      </c>
      <c r="DV48" s="17" t="str">
        <f t="shared" si="53"/>
        <v/>
      </c>
      <c r="DW48" s="17" t="str">
        <f t="shared" si="54"/>
        <v/>
      </c>
      <c r="DX48" s="17" t="str">
        <f t="shared" si="55"/>
        <v/>
      </c>
      <c r="DY48" s="204" t="str">
        <f t="shared" si="5"/>
        <v/>
      </c>
      <c r="DZ48" s="86" t="str">
        <f t="shared" si="56"/>
        <v/>
      </c>
      <c r="EA48" s="17" t="str">
        <f t="shared" si="57"/>
        <v/>
      </c>
      <c r="EB48" s="17" t="str">
        <f t="shared" si="58"/>
        <v/>
      </c>
      <c r="EC48" s="17" t="str">
        <f t="shared" si="59"/>
        <v/>
      </c>
      <c r="ED48" s="17" t="str">
        <f t="shared" si="60"/>
        <v/>
      </c>
      <c r="EE48" s="17" t="str">
        <f t="shared" si="61"/>
        <v/>
      </c>
      <c r="EF48" s="17" t="str">
        <f t="shared" si="62"/>
        <v/>
      </c>
      <c r="EG48" s="17" t="str">
        <f t="shared" si="63"/>
        <v/>
      </c>
      <c r="EH48" s="17" t="str">
        <f t="shared" si="64"/>
        <v/>
      </c>
      <c r="EI48" s="17" t="str">
        <f t="shared" si="65"/>
        <v/>
      </c>
      <c r="EJ48" s="17" t="str">
        <f t="shared" si="66"/>
        <v/>
      </c>
      <c r="EK48" s="17" t="str">
        <f t="shared" si="67"/>
        <v/>
      </c>
      <c r="EL48" s="17" t="str">
        <f t="shared" si="68"/>
        <v/>
      </c>
      <c r="EM48" s="17" t="str">
        <f t="shared" si="69"/>
        <v/>
      </c>
      <c r="EN48" s="17" t="str">
        <f t="shared" si="70"/>
        <v/>
      </c>
      <c r="EO48" s="227" t="str">
        <f t="shared" si="71"/>
        <v/>
      </c>
      <c r="EP48" s="178" t="str">
        <f t="shared" si="72"/>
        <v/>
      </c>
      <c r="EQ48" s="17" t="str">
        <f t="shared" si="73"/>
        <v/>
      </c>
      <c r="ER48" s="17" t="str">
        <f t="shared" si="74"/>
        <v/>
      </c>
      <c r="ES48" s="17" t="str">
        <f t="shared" si="75"/>
        <v/>
      </c>
      <c r="ET48" s="17" t="str">
        <f t="shared" si="76"/>
        <v/>
      </c>
      <c r="EU48" s="17" t="str">
        <f t="shared" si="77"/>
        <v/>
      </c>
      <c r="EV48" s="17" t="str">
        <f t="shared" si="78"/>
        <v/>
      </c>
      <c r="EW48" s="17" t="str">
        <f t="shared" si="79"/>
        <v/>
      </c>
      <c r="EX48" s="17" t="str">
        <f t="shared" si="80"/>
        <v/>
      </c>
      <c r="EY48" s="17" t="str">
        <f t="shared" si="81"/>
        <v/>
      </c>
      <c r="EZ48" s="17" t="str">
        <f t="shared" si="82"/>
        <v/>
      </c>
      <c r="FA48" s="17" t="str">
        <f t="shared" si="83"/>
        <v/>
      </c>
      <c r="FB48" s="17" t="str">
        <f t="shared" si="84"/>
        <v/>
      </c>
      <c r="FC48" s="17" t="str">
        <f t="shared" si="85"/>
        <v/>
      </c>
      <c r="FD48" s="17" t="str">
        <f t="shared" si="86"/>
        <v/>
      </c>
      <c r="FE48" s="17" t="str">
        <f t="shared" si="87"/>
        <v/>
      </c>
      <c r="FF48" s="204" t="str">
        <f t="shared" si="6"/>
        <v/>
      </c>
    </row>
    <row r="49" spans="1:162" ht="15.75">
      <c r="A49" s="63" t="str">
        <f>IF(B49="","",IF(SUBTOTAL(3,$B$12:B49)=SUBTOTAL(3,$B$12:B48),"",SUBTOTAL(3,$B$12:B49)))</f>
        <v/>
      </c>
      <c r="B49" s="253"/>
      <c r="C49" s="66" t="str">
        <f>IF($B49="","",IF(ISNA(VLOOKUP($B49,'DS LOP HKI'!$B$2:$D$1060,2,FALSE))=TRUE,"",VLOOKUP($B49,'DS LOP HKI'!$B$2:$D$1060,2,FALSE)))</f>
        <v/>
      </c>
      <c r="D49" s="67" t="str">
        <f>IF($B49="","",IF(ISNA(VLOOKUP($B49,'DS LOP HKI'!$B$2:$D$1060,3,FALSE))=TRUE,"",VLOOKUP($B49,'DS LOP HKI'!$B$2:$D$1060,3,FALSE)))</f>
        <v/>
      </c>
      <c r="E49" s="49"/>
      <c r="F49" s="47"/>
      <c r="G49" s="76"/>
      <c r="H49" s="69" t="str">
        <f>IF(OR($H$6="",$H$7=""),"",IF($B49="","",IF(ISNA(VLOOKUP($B49,'LT01'!$B$12:$N$51,11,FALSE)),"",IF(VLOOKUP($B49,'LT01'!$B$12:$N$51,11,FALSE)="","",VLOOKUP($B49,'LT01'!$B$12:$N$51,11,FALSE)))))</f>
        <v/>
      </c>
      <c r="I49" s="176" t="str">
        <f>IF(OR($H$6="",$H$7=""),"",IF($B49="","",IF(ISNA(VLOOKUP($B49,'LT01'!$B$12:$N$51,12,FALSE)),"",IF(VLOOKUP($B49,'LT01'!$B$12:$N$51,12,FALSE)="","",VLOOKUP($B49,'LT01'!$B$12:$N$51,12,FALSE)))))</f>
        <v/>
      </c>
      <c r="J49" s="176" t="str">
        <f>IF(OR($H$6="",$H$7=""),"",IF($B49="","",IF(ISNA(VLOOKUP($B49,'LT01'!$B$12:$N$51,13,FALSE)),"",IF(VLOOKUP($B49,'LT01'!$B$12:$N$51,13,FALSE)="","",VLOOKUP($B49,'LT01'!$B$12:$N$51,13,FALSE)))))</f>
        <v/>
      </c>
      <c r="K49" s="70"/>
      <c r="L49" s="71" t="str">
        <f t="shared" si="7"/>
        <v/>
      </c>
      <c r="M49" s="69" t="str">
        <f>IF(OR($M$6="",$M$7=""),"",IF($B49="","",IF(ISNA(VLOOKUP($B49,'LT02'!$B$12:$N$51,11,FALSE)),"",IF(VLOOKUP($B49,'LT02'!$B$12:$N$51,11,FALSE)="","",VLOOKUP($B49,'LT02'!$B$12:$N$51,11,FALSE)))))</f>
        <v/>
      </c>
      <c r="N49" s="176" t="str">
        <f>IF(OR($H$6="",$H$7=""),"",IF($B49="","",IF(ISNA(VLOOKUP($B49,'LT02'!$B$12:$N$51,12,FALSE)),"",IF(VLOOKUP($B49,'LT02'!$B$12:$N$51,12,FALSE)="","",VLOOKUP($B49,'LT02'!$B$12:$N$51,12,FALSE)))))</f>
        <v/>
      </c>
      <c r="O49" s="176" t="str">
        <f>IF(OR($M$6="",$M$7=""),"",IF($B49="","",IF(ISNA(VLOOKUP($B49,'LT02'!$B$12:$N$51,13,FALSE)),"",IF(VLOOKUP($B49,'LT02'!$B$12:$N$51,13,FALSE)="","",VLOOKUP($B49,'LT02'!$B$12:$N$51,13,FALSE)))))</f>
        <v/>
      </c>
      <c r="P49" s="70"/>
      <c r="Q49" s="71" t="str">
        <f t="shared" si="8"/>
        <v/>
      </c>
      <c r="R49" s="69" t="str">
        <f>IF(OR($R$6="",$R$7=""),"",IF($B49="","",IF(ISNA(VLOOKUP($B49,'LT03'!$B$12:$N$51,11,FALSE)),"",IF(VLOOKUP($B49,'LT03'!$B$12:$N$51,11,FALSE)="","",VLOOKUP($B49,'LT03'!$B$12:$N$51,11,FALSE)))))</f>
        <v/>
      </c>
      <c r="S49" s="176" t="str">
        <f>IF(OR($H$6="",$H$7=""),"",IF($B49="","",IF(ISNA(VLOOKUP($B49,'LT03'!$B$12:$N$51,12,FALSE)),"",IF(VLOOKUP($B49,'LT03'!$B$12:$N$51,12,FALSE)="","",VLOOKUP($B49,'LT03'!$B$12:$N$51,12,FALSE)))))</f>
        <v/>
      </c>
      <c r="T49" s="176" t="str">
        <f>IF(OR($R$6="",$R$7=""),"",IF($B49="","",IF(ISNA(VLOOKUP($B49,'LT03'!$B$12:$N$51,13,FALSE)),"",IF(VLOOKUP($B49,'LT03'!$B$12:$N$51,13,FALSE)="","",VLOOKUP($B49,'LT03'!$B$12:$N$51,13,FALSE)))))</f>
        <v/>
      </c>
      <c r="U49" s="70"/>
      <c r="V49" s="71" t="str">
        <f t="shared" si="9"/>
        <v/>
      </c>
      <c r="W49" s="69" t="str">
        <f>IF(OR($W$6="",$W$7=""),"",IF($B49="","",IF(ISNA(VLOOKUP($B49,'LT04'!$B$12:$N$51,11,FALSE)),"",IF(VLOOKUP($B49,'LT04'!$B$12:$N$51,11,FALSE)="","",VLOOKUP($B49,'LT04'!$B$12:$N$51,11,FALSE)))))</f>
        <v/>
      </c>
      <c r="X49" s="176" t="str">
        <f>IF(OR($H$6="",$H$7=""),"",IF($B49="","",IF(ISNA(VLOOKUP($B49,'LT04'!$B$12:$N$51,12,FALSE)),"",IF(VLOOKUP($B49,'LT04'!$B$12:$N$51,12,FALSE)="","",VLOOKUP($B49,'LT04'!$B$12:$N$51,12,FALSE)))))</f>
        <v/>
      </c>
      <c r="Y49" s="176" t="str">
        <f>IF(OR($W$6="",$W$7=""),"",IF($B49="","",IF(ISNA(VLOOKUP($B49,'LT04'!$B$12:$N$51,13,FALSE)),"",IF(VLOOKUP($B49,'LT04'!$B$12:$N$51,13,FALSE)="","",VLOOKUP($B49,'LT04'!$B$12:$N$51,13,FALSE)))))</f>
        <v/>
      </c>
      <c r="Z49" s="70"/>
      <c r="AA49" s="71" t="str">
        <f t="shared" si="10"/>
        <v/>
      </c>
      <c r="AB49" s="69" t="str">
        <f>IF(OR($AB$6="",$AB$7=""),"",IF($B49="","",IF(ISNA(VLOOKUP($B49,'LT05'!$B$12:$N$51,11,FALSE)),"",IF(VLOOKUP($B49,'LT05'!$B$12:$N$51,11,FALSE)="","",VLOOKUP($B49,'LT05'!$B$12:$N$51,11,FALSE)))))</f>
        <v/>
      </c>
      <c r="AC49" s="176" t="str">
        <f>IF(OR($H$6="",$H$7=""),"",IF($B49="","",IF(ISNA(VLOOKUP($B49,'LT05'!$B$12:$N$51,12,FALSE)),"",IF(VLOOKUP($B49,'LT05'!$B$12:$N$51,12,FALSE)="","",VLOOKUP($B49,'LT05'!$B$12:$N$51,12,FALSE)))))</f>
        <v/>
      </c>
      <c r="AD49" s="176" t="str">
        <f>IF(OR($AB$6="",$AB$7=""),"",IF($B49="","",IF(ISNA(VLOOKUP($B49,'LT05'!$B$12:$N$51,13,FALSE)),"",IF(VLOOKUP($B49,'LT05'!$B$12:$N$51,13,FALSE)="","",VLOOKUP($B49,'LT05'!$B$12:$N$51,13,FALSE)))))</f>
        <v/>
      </c>
      <c r="AE49" s="70"/>
      <c r="AF49" s="71" t="str">
        <f t="shared" si="11"/>
        <v/>
      </c>
      <c r="AG49" s="69" t="str">
        <f>IF(OR($AG$6="",$AG$7=""),"",IF($B49="","",IF(ISNA(VLOOKUP($B49,'LT06'!$B$12:$N$51,11,FALSE)),"",IF(VLOOKUP($B49,'LT06'!$B$12:$N$51,11,FALSE)="","",VLOOKUP($B49,'LT06'!$B$12:$N$51,11,FALSE)))))</f>
        <v/>
      </c>
      <c r="AH49" s="176" t="str">
        <f>IF(OR($H$6="",$H$7=""),"",IF($B49="","",IF(ISNA(VLOOKUP($B49,'LT06'!$B$12:$N$51,12,FALSE)),"",IF(VLOOKUP($B49,'LT06'!$B$12:$N$51,12,FALSE)="","",VLOOKUP($B49,'LT06'!$B$12:$N$51,12,FALSE)))))</f>
        <v/>
      </c>
      <c r="AI49" s="176" t="str">
        <f>IF(OR($AG$6="",$AG$7=""),"",IF($B49="","",IF(ISNA(VLOOKUP($B49,'LT06'!$B$12:$N$51,13,FALSE)),"",IF(VLOOKUP($B49,'LT06'!$B$12:$N$51,13,FALSE)="","",VLOOKUP($B49,'LT06'!$B$12:$N$51,13,FALSE)))))</f>
        <v/>
      </c>
      <c r="AJ49" s="70"/>
      <c r="AK49" s="71" t="str">
        <f t="shared" si="12"/>
        <v/>
      </c>
      <c r="AL49" s="69" t="str">
        <f>IF(OR($AL$6="",$AL$7=""),"",IF($B49="","",IF(ISNA(VLOOKUP($B49,'LT07'!$B$12:$N$51,11,FALSE)),"",IF(VLOOKUP($B49,'LT07'!$B$12:$N$51,11,FALSE)="","",VLOOKUP($B49,'LT07'!$B$12:$N$51,11,FALSE)))))</f>
        <v/>
      </c>
      <c r="AM49" s="176" t="str">
        <f>IF(OR($H$6="",$H$7=""),"",IF($B49="","",IF(ISNA(VLOOKUP($B49,'LT07'!$B$12:$N$51,12,FALSE)),"",IF(VLOOKUP($B49,'LT07'!$B$12:$N$51,12,FALSE)="","",VLOOKUP($B49,'LT07'!$B$12:$N$51,12,FALSE)))))</f>
        <v/>
      </c>
      <c r="AN49" s="176" t="str">
        <f>IF(OR($AL$6="",$AL$7=""),"",IF($B49="","",IF(ISNA(VLOOKUP($B49,'LT07'!$B$12:$N$51,13,FALSE)),"",IF(VLOOKUP($B49,'LT07'!$B$12:$N$51,13,FALSE)="","",VLOOKUP($B49,'LT07'!$B$12:$N$51,13,FALSE)))))</f>
        <v/>
      </c>
      <c r="AO49" s="70"/>
      <c r="AP49" s="71" t="str">
        <f t="shared" si="13"/>
        <v/>
      </c>
      <c r="AQ49" s="69" t="str">
        <f>IF(OR($AQ$6="",$AQ$7=""),"",IF($B49="","",IF(ISNA(VLOOKUP($B49,'LT08'!$B$12:$N$51,11,FALSE)),"",IF(VLOOKUP($B49,'LT08'!$B$12:$N$51,11,FALSE)="","",VLOOKUP($B49,'LT08'!$B$12:$N$51,11,FALSE)))))</f>
        <v/>
      </c>
      <c r="AR49" s="176" t="str">
        <f>IF(OR($H$6="",$H$7=""),"",IF($B49="","",IF(ISNA(VLOOKUP($B49,'LT08'!$B$12:$N$51,12,FALSE)),"",IF(VLOOKUP($B49,'LT08'!$B$12:$N$51,12,FALSE)="","",VLOOKUP($B49,'LT08'!$B$12:$N$51,12,FALSE)))))</f>
        <v/>
      </c>
      <c r="AS49" s="176" t="str">
        <f>IF(OR($AQ$6="",$AQ$7=""),"",IF($B49="","",IF(ISNA(VLOOKUP($B49,'LT08'!$B$12:$N$51,13,FALSE)),"",IF(VLOOKUP($B49,'LT08'!$B$12:$N$51,13,FALSE)="","",VLOOKUP($B49,'LT08'!$B$12:$N$51,13,FALSE)))))</f>
        <v/>
      </c>
      <c r="AT49" s="70"/>
      <c r="AU49" s="71" t="str">
        <f t="shared" si="14"/>
        <v/>
      </c>
      <c r="AV49" s="69" t="str">
        <f>IF(OR($AV$6="",$AV$7=""),"",IF($B49="","",IF(ISNA(VLOOKUP($B49,'LT09'!$B$12:$N$51,11,FALSE)),"",IF(VLOOKUP($B49,'LT09'!$B$12:$N$51,11,FALSE)="","",VLOOKUP($B49,'LT09'!$B$12:$N$51,11,FALSE)))))</f>
        <v/>
      </c>
      <c r="AW49" s="176" t="str">
        <f>IF(OR($H$6="",$H$7=""),"",IF($B49="","",IF(ISNA(VLOOKUP($B49,'LT09'!$B$12:$N$51,12,FALSE)),"",IF(VLOOKUP($B49,'LT09'!$B$12:$N$51,12,FALSE)="","",VLOOKUP($B49,'LT09'!$B$12:$N$51,12,FALSE)))))</f>
        <v/>
      </c>
      <c r="AX49" s="176" t="str">
        <f>IF(OR($AV$6="",$AV$7=""),"",IF($B49="","",IF(ISNA(VLOOKUP($B49,'LT09'!$B$12:$N$51,13,FALSE)),"",IF(VLOOKUP($B49,'LT09'!$B$12:$N$51,13,FALSE)="","",VLOOKUP($B49,'LT09'!$B$12:$N$51,13,FALSE)))))</f>
        <v/>
      </c>
      <c r="AY49" s="70"/>
      <c r="AZ49" s="71" t="str">
        <f t="shared" si="15"/>
        <v/>
      </c>
      <c r="BA49" s="68"/>
      <c r="BB49" s="205"/>
      <c r="BC49" s="176" t="str">
        <f>IF(OR($BF$6="",$BF$7=""),"",IF($B49="","",IF(ISNA(VLOOKUP($B49,'DO AN'!$B$12:$N$51,11,FALSE)),"",IF(VLOOKUP($B49,'DO AN'!$B$12:$N$51,11,FALSE)="","",VLOOKUP($B49,'DO AN'!$B$12:$N$51,11,FALSE)))))</f>
        <v/>
      </c>
      <c r="BD49" s="70"/>
      <c r="BE49" s="75"/>
      <c r="BF49" s="69" t="str">
        <f>IF(OR($BF$6="",$BF$7=""),"",IF($B49="","",IF(ISNA(VLOOKUP($B49,'TH01'!$B$12:$N$51,11,FALSE)),"",IF(VLOOKUP($B49,'TH01'!$B$12:$N$51,11,FALSE)="","",VLOOKUP($B49,'TH01'!$B$12:$N$51,11,FALSE)))))</f>
        <v/>
      </c>
      <c r="BG49" s="176" t="str">
        <f>IF(OR($H$6="",$H$7=""),"",IF($B49="","",IF(ISNA(VLOOKUP($B49,'TH01'!$B$12:$N$51,12,FALSE)),"",IF(VLOOKUP($B49,'TH01'!$B$12:$N$51,12,FALSE)="","",VLOOKUP($B49,'TH01'!$B$12:$N$51,12,FALSE)))))</f>
        <v/>
      </c>
      <c r="BH49" s="176" t="str">
        <f>IF(OR($BF$6="",$BF$7=""),"",IF($B49="","",IF(ISNA(VLOOKUP($B49,'TH01'!$B$12:$N$51,13,FALSE)),"",IF(VLOOKUP($B49,'TH01'!$B$12:$N$51,13,FALSE)="","",VLOOKUP($B49,'TH01'!$B$12:$N$51,13,FALSE)))))</f>
        <v/>
      </c>
      <c r="BI49" s="70"/>
      <c r="BJ49" s="71" t="str">
        <f t="shared" si="16"/>
        <v/>
      </c>
      <c r="BK49" s="69" t="str">
        <f>IF(OR($BK$6="",$BK$7=""),"",IF($B49="","",IF(ISNA(VLOOKUP($B49,'TH02'!$B$12:$N$51,11,FALSE)),"",IF(VLOOKUP($B49,'TH02'!$B$12:$N$51,11,FALSE)="","",VLOOKUP($B49,'TH02'!$B$12:$N$51,11,FALSE)))))</f>
        <v/>
      </c>
      <c r="BL49" s="176" t="str">
        <f>IF(OR($H$6="",$H$7=""),"",IF($B49="","",IF(ISNA(VLOOKUP($B49,'TH02'!$B$12:$N$51,12,FALSE)),"",IF(VLOOKUP($B49,'TH02'!$B$12:$N$51,12,FALSE)="","",VLOOKUP($B49,'TH02'!$B$12:$N$51,12,FALSE)))))</f>
        <v/>
      </c>
      <c r="BM49" s="176" t="str">
        <f>IF(OR($BK$6="",$BK$7=""),"",IF($B49="","",IF(ISNA(VLOOKUP($B49,'TH02'!$B$12:$N$51,13,FALSE)),"",IF(VLOOKUP($B49,'TH02'!$B$12:$N$51,13,FALSE)="","",VLOOKUP($B49,'TH02'!$B$12:$N$51,13,FALSE)))))</f>
        <v/>
      </c>
      <c r="BN49" s="70"/>
      <c r="BO49" s="71" t="str">
        <f t="shared" si="17"/>
        <v/>
      </c>
      <c r="BP49" s="69" t="str">
        <f>IF(OR($BP$6="",$BP$7=""),"",IF($B49="","",IF(ISNA(VLOOKUP($B49,'TH03'!$B$12:$N$51,11,FALSE)),"",IF(VLOOKUP($B49,'TH03'!$B$12:$N$51,11,FALSE)="","",VLOOKUP($B49,'TH03'!$B$12:$N$51,11,FALSE)))))</f>
        <v/>
      </c>
      <c r="BQ49" s="176" t="str">
        <f>IF(OR($H$6="",$H$7=""),"",IF($B49="","",IF(ISNA(VLOOKUP($B49,'TH03'!$B$12:$N$51,12,FALSE)),"",IF(VLOOKUP($B49,'TH03'!$B$12:$N$51,12,FALSE)="","",VLOOKUP($B49,'TH03'!$B$12:$N$51,12,FALSE)))))</f>
        <v/>
      </c>
      <c r="BR49" s="176" t="str">
        <f>IF(OR($BP$6="",$BP$7=""),"",IF($B49="","",IF(ISNA(VLOOKUP($B49,'TH03'!$B$12:$N$51,13,FALSE)),"",IF(VLOOKUP($B49,'TH03'!$B$12:$N$51,13,FALSE)="","",VLOOKUP($B49,'TH03'!$B$12:$N$51,13,FALSE)))))</f>
        <v/>
      </c>
      <c r="BS49" s="48"/>
      <c r="BT49" s="71" t="str">
        <f t="shared" si="18"/>
        <v/>
      </c>
      <c r="BU49" s="69" t="str">
        <f>IF(OR($BU$6="",$BU$7=""),"",IF($B49="","",IF(ISNA(VLOOKUP($B49,'TH04'!$B$12:$N$51,11,FALSE)),"",IF(VLOOKUP($B49,'TH04'!$B$12:$N$51,11,FALSE)="","",VLOOKUP($B49,'TH04'!$B$12:$N$51,11,FALSE)))))</f>
        <v/>
      </c>
      <c r="BV49" s="176" t="str">
        <f>IF(OR($H$6="",$H$7=""),"",IF($B49="","",IF(ISNA(VLOOKUP($B49,'TH04'!$B$12:$N$51,12,FALSE)),"",IF(VLOOKUP($B49,'TH04'!$B$12:$N$51,12,FALSE)="","",VLOOKUP($B49,'TH04'!$B$12:$N$51,12,FALSE)))))</f>
        <v/>
      </c>
      <c r="BW49" s="176" t="str">
        <f>IF(OR($BU$6="",$BU$7=""),"",IF($B49="","",IF(ISNA(VLOOKUP($B49,'TH04'!$B$12:$N$51,13,FALSE)),"",IF(VLOOKUP($B49,'TH04'!$B$12:$N$51,13,FALSE)="","",VLOOKUP($B49,'TH04'!$B$12:$N$51,13,FALSE)))))</f>
        <v/>
      </c>
      <c r="BX49" s="70"/>
      <c r="BY49" s="71" t="str">
        <f t="shared" si="19"/>
        <v/>
      </c>
      <c r="BZ49" s="69" t="str">
        <f>IF(OR($BZ$6="",$BZ$7=""),"",IF($B49="","",IF(ISNA(VLOOKUP($B49,'TH05'!$B$12:$N$51,11,FALSE)),"",IF(VLOOKUP($B49,'TH05'!$B$12:$N$51,11,FALSE)="","",VLOOKUP($B49,'TH05'!$B$12:$N$51,11,FALSE)))))</f>
        <v/>
      </c>
      <c r="CA49" s="176" t="str">
        <f>IF(OR($H$6="",$H$7=""),"",IF($B49="","",IF(ISNA(VLOOKUP($B49,'TH05'!$B$12:$N$51,12,FALSE)),"",IF(VLOOKUP($B49,'TH05'!$B$12:$N$51,12,FALSE)="","",VLOOKUP($B49,'TH05'!$B$12:$N$51,12,FALSE)))))</f>
        <v/>
      </c>
      <c r="CB49" s="176" t="str">
        <f>IF(OR($BZ$6="",$BZ$7=""),"",IF($B49="","",IF(ISNA(VLOOKUP($B49,'TH05'!$B$12:$N$51,13,FALSE)),"",IF(VLOOKUP($B49,'TH05'!$B$12:$N$51,13,FALSE)="","",VLOOKUP($B49,'TH05'!$B$12:$N$51,13,FALSE)))))</f>
        <v/>
      </c>
      <c r="CC49" s="70"/>
      <c r="CD49" s="71" t="str">
        <f t="shared" si="20"/>
        <v/>
      </c>
      <c r="CE49" s="69" t="str">
        <f>IF(OR($CE$6="",$CE$7=""),"",IF($B49="","",IF(ISNA(VLOOKUP($B49,'TH06'!$B$12:$N$51,11,FALSE)),"",IF(VLOOKUP($B49,'TH06'!$B$12:$N$51,11,FALSE)="","",VLOOKUP($B49,'TH06'!$B$12:$N$51,11,FALSE)))))</f>
        <v/>
      </c>
      <c r="CF49" s="176" t="str">
        <f>IF(OR($H$6="",$H$7=""),"",IF($B49="","",IF(ISNA(VLOOKUP($B49,'TH06'!$B$12:$N$51,12,FALSE)),"",IF(VLOOKUP($B49,'TH06'!$B$12:$N$51,12,FALSE)="","",VLOOKUP($B49,'TH06'!$B$12:$N$51,12,FALSE)))))</f>
        <v/>
      </c>
      <c r="CG49" s="176" t="str">
        <f>IF(OR($CE$6="",$CE$7=""),"",IF($B49="","",IF(ISNA(VLOOKUP($B49,'TH06'!$B$12:$N$51,13,FALSE)),"",IF(VLOOKUP($B49,'TH06'!$B$12:$N$51,13,FALSE)="","",VLOOKUP($B49,'TH06'!$B$12:$N$51,13,FALSE)))))</f>
        <v/>
      </c>
      <c r="CH49" s="70"/>
      <c r="CI49" s="71" t="str">
        <f t="shared" si="21"/>
        <v/>
      </c>
      <c r="CJ49" s="200" t="str">
        <f t="shared" si="22"/>
        <v/>
      </c>
      <c r="CK49" s="201" t="str">
        <f t="shared" si="23"/>
        <v/>
      </c>
      <c r="CL49" s="82"/>
      <c r="CM49" s="79" t="str">
        <f t="shared" si="0"/>
        <v/>
      </c>
      <c r="CN49" s="79" t="str">
        <f t="shared" si="1"/>
        <v/>
      </c>
      <c r="CO49" s="79" t="str">
        <f t="shared" si="2"/>
        <v/>
      </c>
      <c r="CP49" s="49"/>
      <c r="CQ49" s="177">
        <f t="shared" si="3"/>
        <v>0</v>
      </c>
      <c r="CR49" s="178" t="str">
        <f t="shared" si="24"/>
        <v/>
      </c>
      <c r="CS49" s="17" t="str">
        <f t="shared" si="25"/>
        <v/>
      </c>
      <c r="CT49" s="17" t="str">
        <f t="shared" si="26"/>
        <v/>
      </c>
      <c r="CU49" s="17" t="str">
        <f t="shared" si="27"/>
        <v/>
      </c>
      <c r="CV49" s="17" t="str">
        <f t="shared" si="28"/>
        <v/>
      </c>
      <c r="CW49" s="17" t="str">
        <f t="shared" si="29"/>
        <v/>
      </c>
      <c r="CX49" s="17" t="str">
        <f t="shared" si="30"/>
        <v/>
      </c>
      <c r="CY49" s="17" t="str">
        <f t="shared" si="31"/>
        <v/>
      </c>
      <c r="CZ49" s="17" t="str">
        <f t="shared" si="32"/>
        <v/>
      </c>
      <c r="DA49" s="17" t="str">
        <f t="shared" si="33"/>
        <v/>
      </c>
      <c r="DB49" s="17" t="str">
        <f t="shared" si="34"/>
        <v/>
      </c>
      <c r="DC49" s="17" t="str">
        <f t="shared" si="35"/>
        <v/>
      </c>
      <c r="DD49" s="17" t="str">
        <f t="shared" si="36"/>
        <v/>
      </c>
      <c r="DE49" s="17" t="str">
        <f t="shared" si="37"/>
        <v/>
      </c>
      <c r="DF49" s="17" t="str">
        <f t="shared" si="38"/>
        <v/>
      </c>
      <c r="DG49" s="179" t="str">
        <f t="shared" si="39"/>
        <v/>
      </c>
      <c r="DH49" s="192" t="str">
        <f t="shared" si="4"/>
        <v/>
      </c>
      <c r="DI49" s="178" t="str">
        <f t="shared" si="40"/>
        <v/>
      </c>
      <c r="DJ49" s="17" t="str">
        <f t="shared" si="41"/>
        <v/>
      </c>
      <c r="DK49" s="17" t="str">
        <f t="shared" si="42"/>
        <v/>
      </c>
      <c r="DL49" s="17" t="str">
        <f t="shared" si="43"/>
        <v/>
      </c>
      <c r="DM49" s="17" t="str">
        <f t="shared" si="44"/>
        <v/>
      </c>
      <c r="DN49" s="17" t="str">
        <f t="shared" si="45"/>
        <v/>
      </c>
      <c r="DO49" s="17" t="str">
        <f t="shared" si="46"/>
        <v/>
      </c>
      <c r="DP49" s="17" t="str">
        <f t="shared" si="47"/>
        <v/>
      </c>
      <c r="DQ49" s="17" t="str">
        <f t="shared" si="48"/>
        <v/>
      </c>
      <c r="DR49" s="17" t="str">
        <f t="shared" si="49"/>
        <v/>
      </c>
      <c r="DS49" s="17" t="str">
        <f t="shared" si="50"/>
        <v/>
      </c>
      <c r="DT49" s="17" t="str">
        <f t="shared" si="51"/>
        <v/>
      </c>
      <c r="DU49" s="17" t="str">
        <f t="shared" si="52"/>
        <v/>
      </c>
      <c r="DV49" s="17" t="str">
        <f t="shared" si="53"/>
        <v/>
      </c>
      <c r="DW49" s="17" t="str">
        <f t="shared" si="54"/>
        <v/>
      </c>
      <c r="DX49" s="17" t="str">
        <f t="shared" si="55"/>
        <v/>
      </c>
      <c r="DY49" s="204" t="str">
        <f t="shared" si="5"/>
        <v/>
      </c>
      <c r="DZ49" s="86" t="str">
        <f t="shared" si="56"/>
        <v/>
      </c>
      <c r="EA49" s="17" t="str">
        <f t="shared" si="57"/>
        <v/>
      </c>
      <c r="EB49" s="17" t="str">
        <f t="shared" si="58"/>
        <v/>
      </c>
      <c r="EC49" s="17" t="str">
        <f t="shared" si="59"/>
        <v/>
      </c>
      <c r="ED49" s="17" t="str">
        <f t="shared" si="60"/>
        <v/>
      </c>
      <c r="EE49" s="17" t="str">
        <f t="shared" si="61"/>
        <v/>
      </c>
      <c r="EF49" s="17" t="str">
        <f t="shared" si="62"/>
        <v/>
      </c>
      <c r="EG49" s="17" t="str">
        <f t="shared" si="63"/>
        <v/>
      </c>
      <c r="EH49" s="17" t="str">
        <f t="shared" si="64"/>
        <v/>
      </c>
      <c r="EI49" s="17" t="str">
        <f t="shared" si="65"/>
        <v/>
      </c>
      <c r="EJ49" s="17" t="str">
        <f t="shared" si="66"/>
        <v/>
      </c>
      <c r="EK49" s="17" t="str">
        <f t="shared" si="67"/>
        <v/>
      </c>
      <c r="EL49" s="17" t="str">
        <f t="shared" si="68"/>
        <v/>
      </c>
      <c r="EM49" s="17" t="str">
        <f t="shared" si="69"/>
        <v/>
      </c>
      <c r="EN49" s="17" t="str">
        <f t="shared" si="70"/>
        <v/>
      </c>
      <c r="EO49" s="227" t="str">
        <f t="shared" si="71"/>
        <v/>
      </c>
      <c r="EP49" s="178" t="str">
        <f t="shared" si="72"/>
        <v/>
      </c>
      <c r="EQ49" s="17" t="str">
        <f t="shared" si="73"/>
        <v/>
      </c>
      <c r="ER49" s="17" t="str">
        <f t="shared" si="74"/>
        <v/>
      </c>
      <c r="ES49" s="17" t="str">
        <f t="shared" si="75"/>
        <v/>
      </c>
      <c r="ET49" s="17" t="str">
        <f t="shared" si="76"/>
        <v/>
      </c>
      <c r="EU49" s="17" t="str">
        <f t="shared" si="77"/>
        <v/>
      </c>
      <c r="EV49" s="17" t="str">
        <f t="shared" si="78"/>
        <v/>
      </c>
      <c r="EW49" s="17" t="str">
        <f t="shared" si="79"/>
        <v/>
      </c>
      <c r="EX49" s="17" t="str">
        <f t="shared" si="80"/>
        <v/>
      </c>
      <c r="EY49" s="17" t="str">
        <f t="shared" si="81"/>
        <v/>
      </c>
      <c r="EZ49" s="17" t="str">
        <f t="shared" si="82"/>
        <v/>
      </c>
      <c r="FA49" s="17" t="str">
        <f t="shared" si="83"/>
        <v/>
      </c>
      <c r="FB49" s="17" t="str">
        <f t="shared" si="84"/>
        <v/>
      </c>
      <c r="FC49" s="17" t="str">
        <f t="shared" si="85"/>
        <v/>
      </c>
      <c r="FD49" s="17" t="str">
        <f t="shared" si="86"/>
        <v/>
      </c>
      <c r="FE49" s="17" t="str">
        <f t="shared" si="87"/>
        <v/>
      </c>
      <c r="FF49" s="204" t="str">
        <f t="shared" si="6"/>
        <v/>
      </c>
    </row>
    <row r="50" spans="1:162" ht="15.75">
      <c r="A50" s="63" t="str">
        <f>IF(B50="","",IF(SUBTOTAL(3,$B$12:B50)=SUBTOTAL(3,$B$12:B49),"",SUBTOTAL(3,$B$12:B50)))</f>
        <v/>
      </c>
      <c r="B50" s="245"/>
      <c r="C50" s="66" t="str">
        <f>IF($B50="","",IF(ISNA(VLOOKUP($B50,'DS LOP HKI'!$B$2:$D$1060,2,FALSE))=TRUE,"",VLOOKUP($B50,'DS LOP HKI'!$B$2:$D$1060,2,FALSE)))</f>
        <v/>
      </c>
      <c r="D50" s="67" t="str">
        <f>IF($B50="","",IF(ISNA(VLOOKUP($B50,'DS LOP HKI'!$B$2:$D$1060,3,FALSE))=TRUE,"",VLOOKUP($B50,'DS LOP HKI'!$B$2:$D$1060,3,FALSE)))</f>
        <v/>
      </c>
      <c r="E50" s="49"/>
      <c r="F50" s="47"/>
      <c r="G50" s="76"/>
      <c r="H50" s="69" t="str">
        <f>IF(OR($H$6="",$H$7=""),"",IF($B50="","",IF(ISNA(VLOOKUP($B50,'LT01'!$B$12:$N$51,11,FALSE)),"",IF(VLOOKUP($B50,'LT01'!$B$12:$N$51,11,FALSE)="","",VLOOKUP($B50,'LT01'!$B$12:$N$51,11,FALSE)))))</f>
        <v/>
      </c>
      <c r="I50" s="176" t="str">
        <f>IF(OR($H$6="",$H$7=""),"",IF($B50="","",IF(ISNA(VLOOKUP($B50,'LT01'!$B$12:$N$51,12,FALSE)),"",IF(VLOOKUP($B50,'LT01'!$B$12:$N$51,12,FALSE)="","",VLOOKUP($B50,'LT01'!$B$12:$N$51,12,FALSE)))))</f>
        <v/>
      </c>
      <c r="J50" s="176" t="str">
        <f>IF(OR($H$6="",$H$7=""),"",IF($B50="","",IF(ISNA(VLOOKUP($B50,'LT01'!$B$12:$N$51,13,FALSE)),"",IF(VLOOKUP($B50,'LT01'!$B$12:$N$51,13,FALSE)="","",VLOOKUP($B50,'LT01'!$B$12:$N$51,13,FALSE)))))</f>
        <v/>
      </c>
      <c r="K50" s="70"/>
      <c r="L50" s="71" t="str">
        <f t="shared" si="7"/>
        <v/>
      </c>
      <c r="M50" s="69" t="str">
        <f>IF(OR($M$6="",$M$7=""),"",IF($B50="","",IF(ISNA(VLOOKUP($B50,'LT02'!$B$12:$N$51,11,FALSE)),"",IF(VLOOKUP($B50,'LT02'!$B$12:$N$51,11,FALSE)="","",VLOOKUP($B50,'LT02'!$B$12:$N$51,11,FALSE)))))</f>
        <v/>
      </c>
      <c r="N50" s="176" t="str">
        <f>IF(OR($H$6="",$H$7=""),"",IF($B50="","",IF(ISNA(VLOOKUP($B50,'LT02'!$B$12:$N$51,12,FALSE)),"",IF(VLOOKUP($B50,'LT02'!$B$12:$N$51,12,FALSE)="","",VLOOKUP($B50,'LT02'!$B$12:$N$51,12,FALSE)))))</f>
        <v/>
      </c>
      <c r="O50" s="176" t="str">
        <f>IF(OR($M$6="",$M$7=""),"",IF($B50="","",IF(ISNA(VLOOKUP($B50,'LT02'!$B$12:$N$51,13,FALSE)),"",IF(VLOOKUP($B50,'LT02'!$B$12:$N$51,13,FALSE)="","",VLOOKUP($B50,'LT02'!$B$12:$N$51,13,FALSE)))))</f>
        <v/>
      </c>
      <c r="P50" s="70"/>
      <c r="Q50" s="71" t="str">
        <f t="shared" si="8"/>
        <v/>
      </c>
      <c r="R50" s="69" t="str">
        <f>IF(OR($R$6="",$R$7=""),"",IF($B50="","",IF(ISNA(VLOOKUP($B50,'LT03'!$B$12:$N$51,11,FALSE)),"",IF(VLOOKUP($B50,'LT03'!$B$12:$N$51,11,FALSE)="","",VLOOKUP($B50,'LT03'!$B$12:$N$51,11,FALSE)))))</f>
        <v/>
      </c>
      <c r="S50" s="176" t="str">
        <f>IF(OR($H$6="",$H$7=""),"",IF($B50="","",IF(ISNA(VLOOKUP($B50,'LT03'!$B$12:$N$51,12,FALSE)),"",IF(VLOOKUP($B50,'LT03'!$B$12:$N$51,12,FALSE)="","",VLOOKUP($B50,'LT03'!$B$12:$N$51,12,FALSE)))))</f>
        <v/>
      </c>
      <c r="T50" s="176" t="str">
        <f>IF(OR($R$6="",$R$7=""),"",IF($B50="","",IF(ISNA(VLOOKUP($B50,'LT03'!$B$12:$N$51,13,FALSE)),"",IF(VLOOKUP($B50,'LT03'!$B$12:$N$51,13,FALSE)="","",VLOOKUP($B50,'LT03'!$B$12:$N$51,13,FALSE)))))</f>
        <v/>
      </c>
      <c r="U50" s="70"/>
      <c r="V50" s="71" t="str">
        <f t="shared" si="9"/>
        <v/>
      </c>
      <c r="W50" s="69" t="str">
        <f>IF(OR($W$6="",$W$7=""),"",IF($B50="","",IF(ISNA(VLOOKUP($B50,'LT04'!$B$12:$N$51,11,FALSE)),"",IF(VLOOKUP($B50,'LT04'!$B$12:$N$51,11,FALSE)="","",VLOOKUP($B50,'LT04'!$B$12:$N$51,11,FALSE)))))</f>
        <v/>
      </c>
      <c r="X50" s="176" t="str">
        <f>IF(OR($H$6="",$H$7=""),"",IF($B50="","",IF(ISNA(VLOOKUP($B50,'LT04'!$B$12:$N$51,12,FALSE)),"",IF(VLOOKUP($B50,'LT04'!$B$12:$N$51,12,FALSE)="","",VLOOKUP($B50,'LT04'!$B$12:$N$51,12,FALSE)))))</f>
        <v/>
      </c>
      <c r="Y50" s="176" t="str">
        <f>IF(OR($W$6="",$W$7=""),"",IF($B50="","",IF(ISNA(VLOOKUP($B50,'LT04'!$B$12:$N$51,13,FALSE)),"",IF(VLOOKUP($B50,'LT04'!$B$12:$N$51,13,FALSE)="","",VLOOKUP($B50,'LT04'!$B$12:$N$51,13,FALSE)))))</f>
        <v/>
      </c>
      <c r="Z50" s="70"/>
      <c r="AA50" s="71" t="str">
        <f t="shared" si="10"/>
        <v/>
      </c>
      <c r="AB50" s="69" t="str">
        <f>IF(OR($AB$6="",$AB$7=""),"",IF($B50="","",IF(ISNA(VLOOKUP($B50,'LT05'!$B$12:$N$51,11,FALSE)),"",IF(VLOOKUP($B50,'LT05'!$B$12:$N$51,11,FALSE)="","",VLOOKUP($B50,'LT05'!$B$12:$N$51,11,FALSE)))))</f>
        <v/>
      </c>
      <c r="AC50" s="176" t="str">
        <f>IF(OR($H$6="",$H$7=""),"",IF($B50="","",IF(ISNA(VLOOKUP($B50,'LT05'!$B$12:$N$51,12,FALSE)),"",IF(VLOOKUP($B50,'LT05'!$B$12:$N$51,12,FALSE)="","",VLOOKUP($B50,'LT05'!$B$12:$N$51,12,FALSE)))))</f>
        <v/>
      </c>
      <c r="AD50" s="176" t="str">
        <f>IF(OR($AB$6="",$AB$7=""),"",IF($B50="","",IF(ISNA(VLOOKUP($B50,'LT05'!$B$12:$N$51,13,FALSE)),"",IF(VLOOKUP($B50,'LT05'!$B$12:$N$51,13,FALSE)="","",VLOOKUP($B50,'LT05'!$B$12:$N$51,13,FALSE)))))</f>
        <v/>
      </c>
      <c r="AE50" s="70"/>
      <c r="AF50" s="71" t="str">
        <f t="shared" si="11"/>
        <v/>
      </c>
      <c r="AG50" s="69" t="str">
        <f>IF(OR($AG$6="",$AG$7=""),"",IF($B50="","",IF(ISNA(VLOOKUP($B50,'LT06'!$B$12:$N$51,11,FALSE)),"",IF(VLOOKUP($B50,'LT06'!$B$12:$N$51,11,FALSE)="","",VLOOKUP($B50,'LT06'!$B$12:$N$51,11,FALSE)))))</f>
        <v/>
      </c>
      <c r="AH50" s="176" t="str">
        <f>IF(OR($H$6="",$H$7=""),"",IF($B50="","",IF(ISNA(VLOOKUP($B50,'LT06'!$B$12:$N$51,12,FALSE)),"",IF(VLOOKUP($B50,'LT06'!$B$12:$N$51,12,FALSE)="","",VLOOKUP($B50,'LT06'!$B$12:$N$51,12,FALSE)))))</f>
        <v/>
      </c>
      <c r="AI50" s="176" t="str">
        <f>IF(OR($AG$6="",$AG$7=""),"",IF($B50="","",IF(ISNA(VLOOKUP($B50,'LT06'!$B$12:$N$51,13,FALSE)),"",IF(VLOOKUP($B50,'LT06'!$B$12:$N$51,13,FALSE)="","",VLOOKUP($B50,'LT06'!$B$12:$N$51,13,FALSE)))))</f>
        <v/>
      </c>
      <c r="AJ50" s="70"/>
      <c r="AK50" s="71" t="str">
        <f t="shared" si="12"/>
        <v/>
      </c>
      <c r="AL50" s="69" t="str">
        <f>IF(OR($AL$6="",$AL$7=""),"",IF($B50="","",IF(ISNA(VLOOKUP($B50,'LT07'!$B$12:$N$51,11,FALSE)),"",IF(VLOOKUP($B50,'LT07'!$B$12:$N$51,11,FALSE)="","",VLOOKUP($B50,'LT07'!$B$12:$N$51,11,FALSE)))))</f>
        <v/>
      </c>
      <c r="AM50" s="176" t="str">
        <f>IF(OR($H$6="",$H$7=""),"",IF($B50="","",IF(ISNA(VLOOKUP($B50,'LT07'!$B$12:$N$51,12,FALSE)),"",IF(VLOOKUP($B50,'LT07'!$B$12:$N$51,12,FALSE)="","",VLOOKUP($B50,'LT07'!$B$12:$N$51,12,FALSE)))))</f>
        <v/>
      </c>
      <c r="AN50" s="176" t="str">
        <f>IF(OR($AL$6="",$AL$7=""),"",IF($B50="","",IF(ISNA(VLOOKUP($B50,'LT07'!$B$12:$N$51,13,FALSE)),"",IF(VLOOKUP($B50,'LT07'!$B$12:$N$51,13,FALSE)="","",VLOOKUP($B50,'LT07'!$B$12:$N$51,13,FALSE)))))</f>
        <v/>
      </c>
      <c r="AO50" s="70"/>
      <c r="AP50" s="71" t="str">
        <f t="shared" si="13"/>
        <v/>
      </c>
      <c r="AQ50" s="69" t="str">
        <f>IF(OR($AQ$6="",$AQ$7=""),"",IF($B50="","",IF(ISNA(VLOOKUP($B50,'LT08'!$B$12:$N$51,11,FALSE)),"",IF(VLOOKUP($B50,'LT08'!$B$12:$N$51,11,FALSE)="","",VLOOKUP($B50,'LT08'!$B$12:$N$51,11,FALSE)))))</f>
        <v/>
      </c>
      <c r="AR50" s="176" t="str">
        <f>IF(OR($H$6="",$H$7=""),"",IF($B50="","",IF(ISNA(VLOOKUP($B50,'LT08'!$B$12:$N$51,12,FALSE)),"",IF(VLOOKUP($B50,'LT08'!$B$12:$N$51,12,FALSE)="","",VLOOKUP($B50,'LT08'!$B$12:$N$51,12,FALSE)))))</f>
        <v/>
      </c>
      <c r="AS50" s="176" t="str">
        <f>IF(OR($AQ$6="",$AQ$7=""),"",IF($B50="","",IF(ISNA(VLOOKUP($B50,'LT08'!$B$12:$N$51,13,FALSE)),"",IF(VLOOKUP($B50,'LT08'!$B$12:$N$51,13,FALSE)="","",VLOOKUP($B50,'LT08'!$B$12:$N$51,13,FALSE)))))</f>
        <v/>
      </c>
      <c r="AT50" s="70"/>
      <c r="AU50" s="71" t="str">
        <f t="shared" si="14"/>
        <v/>
      </c>
      <c r="AV50" s="69" t="str">
        <f>IF(OR($AV$6="",$AV$7=""),"",IF($B50="","",IF(ISNA(VLOOKUP($B50,'LT09'!$B$12:$N$51,11,FALSE)),"",IF(VLOOKUP($B50,'LT09'!$B$12:$N$51,11,FALSE)="","",VLOOKUP($B50,'LT09'!$B$12:$N$51,11,FALSE)))))</f>
        <v/>
      </c>
      <c r="AW50" s="176" t="str">
        <f>IF(OR($H$6="",$H$7=""),"",IF($B50="","",IF(ISNA(VLOOKUP($B50,'LT09'!$B$12:$N$51,12,FALSE)),"",IF(VLOOKUP($B50,'LT09'!$B$12:$N$51,12,FALSE)="","",VLOOKUP($B50,'LT09'!$B$12:$N$51,12,FALSE)))))</f>
        <v/>
      </c>
      <c r="AX50" s="176" t="str">
        <f>IF(OR($AV$6="",$AV$7=""),"",IF($B50="","",IF(ISNA(VLOOKUP($B50,'LT09'!$B$12:$N$51,13,FALSE)),"",IF(VLOOKUP($B50,'LT09'!$B$12:$N$51,13,FALSE)="","",VLOOKUP($B50,'LT09'!$B$12:$N$51,13,FALSE)))))</f>
        <v/>
      </c>
      <c r="AY50" s="70"/>
      <c r="AZ50" s="71" t="str">
        <f t="shared" si="15"/>
        <v/>
      </c>
      <c r="BA50" s="68"/>
      <c r="BB50" s="205"/>
      <c r="BC50" s="176" t="str">
        <f>IF(OR($BF$6="",$BF$7=""),"",IF($B50="","",IF(ISNA(VLOOKUP($B50,'DO AN'!$B$12:$N$51,11,FALSE)),"",IF(VLOOKUP($B50,'DO AN'!$B$12:$N$51,11,FALSE)="","",VLOOKUP($B50,'DO AN'!$B$12:$N$51,11,FALSE)))))</f>
        <v/>
      </c>
      <c r="BD50" s="70"/>
      <c r="BE50" s="75"/>
      <c r="BF50" s="69" t="str">
        <f>IF(OR($BF$6="",$BF$7=""),"",IF($B50="","",IF(ISNA(VLOOKUP($B50,'TH01'!$B$12:$N$51,11,FALSE)),"",IF(VLOOKUP($B50,'TH01'!$B$12:$N$51,11,FALSE)="","",VLOOKUP($B50,'TH01'!$B$12:$N$51,11,FALSE)))))</f>
        <v/>
      </c>
      <c r="BG50" s="176" t="str">
        <f>IF(OR($H$6="",$H$7=""),"",IF($B50="","",IF(ISNA(VLOOKUP($B50,'TH01'!$B$12:$N$51,12,FALSE)),"",IF(VLOOKUP($B50,'TH01'!$B$12:$N$51,12,FALSE)="","",VLOOKUP($B50,'TH01'!$B$12:$N$51,12,FALSE)))))</f>
        <v/>
      </c>
      <c r="BH50" s="176" t="str">
        <f>IF(OR($BF$6="",$BF$7=""),"",IF($B50="","",IF(ISNA(VLOOKUP($B50,'TH01'!$B$12:$N$51,13,FALSE)),"",IF(VLOOKUP($B50,'TH01'!$B$12:$N$51,13,FALSE)="","",VLOOKUP($B50,'TH01'!$B$12:$N$51,13,FALSE)))))</f>
        <v/>
      </c>
      <c r="BI50" s="70"/>
      <c r="BJ50" s="71" t="str">
        <f t="shared" si="16"/>
        <v/>
      </c>
      <c r="BK50" s="69" t="str">
        <f>IF(OR($BK$6="",$BK$7=""),"",IF($B50="","",IF(ISNA(VLOOKUP($B50,'TH02'!$B$12:$N$51,11,FALSE)),"",IF(VLOOKUP($B50,'TH02'!$B$12:$N$51,11,FALSE)="","",VLOOKUP($B50,'TH02'!$B$12:$N$51,11,FALSE)))))</f>
        <v/>
      </c>
      <c r="BL50" s="176" t="str">
        <f>IF(OR($H$6="",$H$7=""),"",IF($B50="","",IF(ISNA(VLOOKUP($B50,'TH02'!$B$12:$N$51,12,FALSE)),"",IF(VLOOKUP($B50,'TH02'!$B$12:$N$51,12,FALSE)="","",VLOOKUP($B50,'TH02'!$B$12:$N$51,12,FALSE)))))</f>
        <v/>
      </c>
      <c r="BM50" s="176" t="str">
        <f>IF(OR($BK$6="",$BK$7=""),"",IF($B50="","",IF(ISNA(VLOOKUP($B50,'TH02'!$B$12:$N$51,13,FALSE)),"",IF(VLOOKUP($B50,'TH02'!$B$12:$N$51,13,FALSE)="","",VLOOKUP($B50,'TH02'!$B$12:$N$51,13,FALSE)))))</f>
        <v/>
      </c>
      <c r="BN50" s="70"/>
      <c r="BO50" s="71" t="str">
        <f t="shared" si="17"/>
        <v/>
      </c>
      <c r="BP50" s="69" t="str">
        <f>IF(OR($BP$6="",$BP$7=""),"",IF($B50="","",IF(ISNA(VLOOKUP($B50,'TH03'!$B$12:$N$51,11,FALSE)),"",IF(VLOOKUP($B50,'TH03'!$B$12:$N$51,11,FALSE)="","",VLOOKUP($B50,'TH03'!$B$12:$N$51,11,FALSE)))))</f>
        <v/>
      </c>
      <c r="BQ50" s="176" t="str">
        <f>IF(OR($H$6="",$H$7=""),"",IF($B50="","",IF(ISNA(VLOOKUP($B50,'TH03'!$B$12:$N$51,12,FALSE)),"",IF(VLOOKUP($B50,'TH03'!$B$12:$N$51,12,FALSE)="","",VLOOKUP($B50,'TH03'!$B$12:$N$51,12,FALSE)))))</f>
        <v/>
      </c>
      <c r="BR50" s="176" t="str">
        <f>IF(OR($BP$6="",$BP$7=""),"",IF($B50="","",IF(ISNA(VLOOKUP($B50,'TH03'!$B$12:$N$51,13,FALSE)),"",IF(VLOOKUP($B50,'TH03'!$B$12:$N$51,13,FALSE)="","",VLOOKUP($B50,'TH03'!$B$12:$N$51,13,FALSE)))))</f>
        <v/>
      </c>
      <c r="BS50" s="48"/>
      <c r="BT50" s="71" t="str">
        <f t="shared" si="18"/>
        <v/>
      </c>
      <c r="BU50" s="69" t="str">
        <f>IF(OR($BU$6="",$BU$7=""),"",IF($B50="","",IF(ISNA(VLOOKUP($B50,'TH04'!$B$12:$N$51,11,FALSE)),"",IF(VLOOKUP($B50,'TH04'!$B$12:$N$51,11,FALSE)="","",VLOOKUP($B50,'TH04'!$B$12:$N$51,11,FALSE)))))</f>
        <v/>
      </c>
      <c r="BV50" s="176" t="str">
        <f>IF(OR($H$6="",$H$7=""),"",IF($B50="","",IF(ISNA(VLOOKUP($B50,'TH04'!$B$12:$N$51,12,FALSE)),"",IF(VLOOKUP($B50,'TH04'!$B$12:$N$51,12,FALSE)="","",VLOOKUP($B50,'TH04'!$B$12:$N$51,12,FALSE)))))</f>
        <v/>
      </c>
      <c r="BW50" s="176" t="str">
        <f>IF(OR($BU$6="",$BU$7=""),"",IF($B50="","",IF(ISNA(VLOOKUP($B50,'TH04'!$B$12:$N$51,13,FALSE)),"",IF(VLOOKUP($B50,'TH04'!$B$12:$N$51,13,FALSE)="","",VLOOKUP($B50,'TH04'!$B$12:$N$51,13,FALSE)))))</f>
        <v/>
      </c>
      <c r="BX50" s="70"/>
      <c r="BY50" s="71" t="str">
        <f t="shared" si="19"/>
        <v/>
      </c>
      <c r="BZ50" s="69" t="str">
        <f>IF(OR($BZ$6="",$BZ$7=""),"",IF($B50="","",IF(ISNA(VLOOKUP($B50,'TH05'!$B$12:$N$51,11,FALSE)),"",IF(VLOOKUP($B50,'TH05'!$B$12:$N$51,11,FALSE)="","",VLOOKUP($B50,'TH05'!$B$12:$N$51,11,FALSE)))))</f>
        <v/>
      </c>
      <c r="CA50" s="176" t="str">
        <f>IF(OR($H$6="",$H$7=""),"",IF($B50="","",IF(ISNA(VLOOKUP($B50,'TH05'!$B$12:$N$51,12,FALSE)),"",IF(VLOOKUP($B50,'TH05'!$B$12:$N$51,12,FALSE)="","",VLOOKUP($B50,'TH05'!$B$12:$N$51,12,FALSE)))))</f>
        <v/>
      </c>
      <c r="CB50" s="176" t="str">
        <f>IF(OR($BZ$6="",$BZ$7=""),"",IF($B50="","",IF(ISNA(VLOOKUP($B50,'TH05'!$B$12:$N$51,13,FALSE)),"",IF(VLOOKUP($B50,'TH05'!$B$12:$N$51,13,FALSE)="","",VLOOKUP($B50,'TH05'!$B$12:$N$51,13,FALSE)))))</f>
        <v/>
      </c>
      <c r="CC50" s="70"/>
      <c r="CD50" s="71" t="str">
        <f t="shared" si="20"/>
        <v/>
      </c>
      <c r="CE50" s="69" t="str">
        <f>IF(OR($CE$6="",$CE$7=""),"",IF($B50="","",IF(ISNA(VLOOKUP($B50,'TH06'!$B$12:$N$51,11,FALSE)),"",IF(VLOOKUP($B50,'TH06'!$B$12:$N$51,11,FALSE)="","",VLOOKUP($B50,'TH06'!$B$12:$N$51,11,FALSE)))))</f>
        <v/>
      </c>
      <c r="CF50" s="176" t="str">
        <f>IF(OR($H$6="",$H$7=""),"",IF($B50="","",IF(ISNA(VLOOKUP($B50,'TH06'!$B$12:$N$51,12,FALSE)),"",IF(VLOOKUP($B50,'TH06'!$B$12:$N$51,12,FALSE)="","",VLOOKUP($B50,'TH06'!$B$12:$N$51,12,FALSE)))))</f>
        <v/>
      </c>
      <c r="CG50" s="176" t="str">
        <f>IF(OR($CE$6="",$CE$7=""),"",IF($B50="","",IF(ISNA(VLOOKUP($B50,'TH06'!$B$12:$N$51,13,FALSE)),"",IF(VLOOKUP($B50,'TH06'!$B$12:$N$51,13,FALSE)="","",VLOOKUP($B50,'TH06'!$B$12:$N$51,13,FALSE)))))</f>
        <v/>
      </c>
      <c r="CH50" s="70"/>
      <c r="CI50" s="71" t="str">
        <f t="shared" si="21"/>
        <v/>
      </c>
      <c r="CJ50" s="200" t="str">
        <f t="shared" si="22"/>
        <v/>
      </c>
      <c r="CK50" s="201" t="str">
        <f t="shared" si="23"/>
        <v/>
      </c>
      <c r="CL50" s="82"/>
      <c r="CM50" s="79" t="str">
        <f t="shared" si="0"/>
        <v/>
      </c>
      <c r="CN50" s="79" t="str">
        <f t="shared" si="1"/>
        <v/>
      </c>
      <c r="CO50" s="79" t="str">
        <f t="shared" si="2"/>
        <v/>
      </c>
      <c r="CP50" s="49"/>
      <c r="CQ50" s="177">
        <f t="shared" si="3"/>
        <v>0</v>
      </c>
      <c r="CR50" s="178" t="str">
        <f t="shared" si="24"/>
        <v/>
      </c>
      <c r="CS50" s="17" t="str">
        <f t="shared" si="25"/>
        <v/>
      </c>
      <c r="CT50" s="17" t="str">
        <f t="shared" si="26"/>
        <v/>
      </c>
      <c r="CU50" s="17" t="str">
        <f t="shared" si="27"/>
        <v/>
      </c>
      <c r="CV50" s="17" t="str">
        <f t="shared" si="28"/>
        <v/>
      </c>
      <c r="CW50" s="17" t="str">
        <f t="shared" si="29"/>
        <v/>
      </c>
      <c r="CX50" s="17" t="str">
        <f t="shared" si="30"/>
        <v/>
      </c>
      <c r="CY50" s="17" t="str">
        <f t="shared" si="31"/>
        <v/>
      </c>
      <c r="CZ50" s="17" t="str">
        <f t="shared" si="32"/>
        <v/>
      </c>
      <c r="DA50" s="17" t="str">
        <f t="shared" si="33"/>
        <v/>
      </c>
      <c r="DB50" s="17" t="str">
        <f t="shared" si="34"/>
        <v/>
      </c>
      <c r="DC50" s="17" t="str">
        <f t="shared" si="35"/>
        <v/>
      </c>
      <c r="DD50" s="17" t="str">
        <f t="shared" si="36"/>
        <v/>
      </c>
      <c r="DE50" s="17" t="str">
        <f t="shared" si="37"/>
        <v/>
      </c>
      <c r="DF50" s="17" t="str">
        <f t="shared" si="38"/>
        <v/>
      </c>
      <c r="DG50" s="179" t="str">
        <f t="shared" si="39"/>
        <v/>
      </c>
      <c r="DH50" s="192" t="str">
        <f t="shared" si="4"/>
        <v/>
      </c>
      <c r="DI50" s="178" t="str">
        <f t="shared" si="40"/>
        <v/>
      </c>
      <c r="DJ50" s="17" t="str">
        <f t="shared" si="41"/>
        <v/>
      </c>
      <c r="DK50" s="17" t="str">
        <f t="shared" si="42"/>
        <v/>
      </c>
      <c r="DL50" s="17" t="str">
        <f t="shared" si="43"/>
        <v/>
      </c>
      <c r="DM50" s="17" t="str">
        <f t="shared" si="44"/>
        <v/>
      </c>
      <c r="DN50" s="17" t="str">
        <f t="shared" si="45"/>
        <v/>
      </c>
      <c r="DO50" s="17" t="str">
        <f t="shared" si="46"/>
        <v/>
      </c>
      <c r="DP50" s="17" t="str">
        <f t="shared" si="47"/>
        <v/>
      </c>
      <c r="DQ50" s="17" t="str">
        <f t="shared" si="48"/>
        <v/>
      </c>
      <c r="DR50" s="17" t="str">
        <f t="shared" si="49"/>
        <v/>
      </c>
      <c r="DS50" s="17" t="str">
        <f t="shared" si="50"/>
        <v/>
      </c>
      <c r="DT50" s="17" t="str">
        <f t="shared" si="51"/>
        <v/>
      </c>
      <c r="DU50" s="17" t="str">
        <f t="shared" si="52"/>
        <v/>
      </c>
      <c r="DV50" s="17" t="str">
        <f t="shared" si="53"/>
        <v/>
      </c>
      <c r="DW50" s="17" t="str">
        <f t="shared" si="54"/>
        <v/>
      </c>
      <c r="DX50" s="17" t="str">
        <f t="shared" si="55"/>
        <v/>
      </c>
      <c r="DY50" s="204" t="str">
        <f t="shared" si="5"/>
        <v/>
      </c>
      <c r="DZ50" s="86" t="str">
        <f t="shared" si="56"/>
        <v/>
      </c>
      <c r="EA50" s="17" t="str">
        <f t="shared" si="57"/>
        <v/>
      </c>
      <c r="EB50" s="17" t="str">
        <f t="shared" si="58"/>
        <v/>
      </c>
      <c r="EC50" s="17" t="str">
        <f t="shared" si="59"/>
        <v/>
      </c>
      <c r="ED50" s="17" t="str">
        <f t="shared" si="60"/>
        <v/>
      </c>
      <c r="EE50" s="17" t="str">
        <f t="shared" si="61"/>
        <v/>
      </c>
      <c r="EF50" s="17" t="str">
        <f t="shared" si="62"/>
        <v/>
      </c>
      <c r="EG50" s="17" t="str">
        <f t="shared" si="63"/>
        <v/>
      </c>
      <c r="EH50" s="17" t="str">
        <f t="shared" si="64"/>
        <v/>
      </c>
      <c r="EI50" s="17" t="str">
        <f t="shared" si="65"/>
        <v/>
      </c>
      <c r="EJ50" s="17" t="str">
        <f t="shared" si="66"/>
        <v/>
      </c>
      <c r="EK50" s="17" t="str">
        <f t="shared" si="67"/>
        <v/>
      </c>
      <c r="EL50" s="17" t="str">
        <f t="shared" si="68"/>
        <v/>
      </c>
      <c r="EM50" s="17" t="str">
        <f t="shared" si="69"/>
        <v/>
      </c>
      <c r="EN50" s="17" t="str">
        <f t="shared" si="70"/>
        <v/>
      </c>
      <c r="EO50" s="227" t="str">
        <f t="shared" si="71"/>
        <v/>
      </c>
      <c r="EP50" s="178" t="str">
        <f t="shared" si="72"/>
        <v/>
      </c>
      <c r="EQ50" s="17" t="str">
        <f t="shared" si="73"/>
        <v/>
      </c>
      <c r="ER50" s="17" t="str">
        <f t="shared" si="74"/>
        <v/>
      </c>
      <c r="ES50" s="17" t="str">
        <f t="shared" si="75"/>
        <v/>
      </c>
      <c r="ET50" s="17" t="str">
        <f t="shared" si="76"/>
        <v/>
      </c>
      <c r="EU50" s="17" t="str">
        <f t="shared" si="77"/>
        <v/>
      </c>
      <c r="EV50" s="17" t="str">
        <f t="shared" si="78"/>
        <v/>
      </c>
      <c r="EW50" s="17" t="str">
        <f t="shared" si="79"/>
        <v/>
      </c>
      <c r="EX50" s="17" t="str">
        <f t="shared" si="80"/>
        <v/>
      </c>
      <c r="EY50" s="17" t="str">
        <f t="shared" si="81"/>
        <v/>
      </c>
      <c r="EZ50" s="17" t="str">
        <f t="shared" si="82"/>
        <v/>
      </c>
      <c r="FA50" s="17" t="str">
        <f t="shared" si="83"/>
        <v/>
      </c>
      <c r="FB50" s="17" t="str">
        <f t="shared" si="84"/>
        <v/>
      </c>
      <c r="FC50" s="17" t="str">
        <f t="shared" si="85"/>
        <v/>
      </c>
      <c r="FD50" s="17" t="str">
        <f t="shared" si="86"/>
        <v/>
      </c>
      <c r="FE50" s="17" t="str">
        <f t="shared" si="87"/>
        <v/>
      </c>
      <c r="FF50" s="204" t="str">
        <f t="shared" si="6"/>
        <v/>
      </c>
    </row>
    <row r="51" spans="1:162" ht="15.75">
      <c r="A51" s="64" t="str">
        <f>IF(B51="","",IF(SUBTOTAL(3,$B$12:B51)=SUBTOTAL(3,$B$12:B50),"",SUBTOTAL(3,$B$12:B51)))</f>
        <v/>
      </c>
      <c r="B51" s="246"/>
      <c r="C51" s="84" t="str">
        <f>IF($B51="","",IF(ISNA(VLOOKUP($B51,'DS LOP HKI'!$B$2:$D$1060,2,FALSE))=TRUE,"",VLOOKUP($B51,'DS LOP HKI'!$B$2:$D$1060,2,FALSE)))</f>
        <v/>
      </c>
      <c r="D51" s="85" t="str">
        <f>IF($B51="","",IF(ISNA(VLOOKUP($B51,'DS LOP HKI'!$B$2:$D$1060,3,FALSE))=TRUE,"",VLOOKUP($B51,'DS LOP HKI'!$B$2:$D$1060,3,FALSE)))</f>
        <v/>
      </c>
      <c r="E51" s="52"/>
      <c r="F51" s="50"/>
      <c r="G51" s="77"/>
      <c r="H51" s="247" t="str">
        <f>IF(OR($H$6="",$H$7=""),"",IF($B51="","",IF(ISNA(VLOOKUP($B51,'LT01'!$B$12:$N$51,11,FALSE)),"",IF(VLOOKUP($B51,'LT01'!$B$12:$N$51,11,FALSE)="","",VLOOKUP($B51,'LT01'!$B$12:$N$51,11,FALSE)))))</f>
        <v/>
      </c>
      <c r="I51" s="249" t="str">
        <f>IF(OR($H$6="",$H$7=""),"",IF($B51="","",IF(ISNA(VLOOKUP($B51,'LT01'!$B$12:$N$51,12,FALSE)),"",IF(VLOOKUP($B51,'LT01'!$B$12:$N$51,12,FALSE)="","",VLOOKUP($B51,'LT01'!$B$12:$N$51,12,FALSE)))))</f>
        <v/>
      </c>
      <c r="J51" s="249" t="str">
        <f>IF(OR($H$6="",$H$7=""),"",IF($B51="","",IF(ISNA(VLOOKUP($B51,'LT01'!$B$12:$N$51,13,FALSE)),"",IF(VLOOKUP($B51,'LT01'!$B$12:$N$51,13,FALSE)="","",VLOOKUP($B51,'LT01'!$B$12:$N$51,13,FALSE)))))</f>
        <v/>
      </c>
      <c r="K51" s="250"/>
      <c r="L51" s="251" t="str">
        <f t="shared" si="7"/>
        <v/>
      </c>
      <c r="M51" s="247" t="str">
        <f>IF(OR($M$6="",$M$7=""),"",IF($B51="","",IF(ISNA(VLOOKUP($B51,'LT02'!$B$12:$N$51,11,FALSE)),"",IF(VLOOKUP($B51,'LT02'!$B$12:$N$51,11,FALSE)="","",VLOOKUP($B51,'LT02'!$B$12:$N$51,11,FALSE)))))</f>
        <v/>
      </c>
      <c r="N51" s="249" t="str">
        <f>IF(OR($H$6="",$H$7=""),"",IF($B51="","",IF(ISNA(VLOOKUP($B51,'LT02'!$B$12:$N$51,12,FALSE)),"",IF(VLOOKUP($B51,'LT02'!$B$12:$N$51,12,FALSE)="","",VLOOKUP($B51,'LT02'!$B$12:$N$51,12,FALSE)))))</f>
        <v/>
      </c>
      <c r="O51" s="249" t="str">
        <f>IF(OR($M$6="",$M$7=""),"",IF($B51="","",IF(ISNA(VLOOKUP($B51,'LT02'!$B$12:$N$51,13,FALSE)),"",IF(VLOOKUP($B51,'LT02'!$B$12:$N$51,13,FALSE)="","",VLOOKUP($B51,'LT02'!$B$12:$N$51,13,FALSE)))))</f>
        <v/>
      </c>
      <c r="P51" s="250"/>
      <c r="Q51" s="251" t="str">
        <f t="shared" si="8"/>
        <v/>
      </c>
      <c r="R51" s="247" t="str">
        <f>IF(OR($R$6="",$R$7=""),"",IF($B51="","",IF(ISNA(VLOOKUP($B51,'LT03'!$B$12:$N$51,11,FALSE)),"",IF(VLOOKUP($B51,'LT03'!$B$12:$N$51,11,FALSE)="","",VLOOKUP($B51,'LT03'!$B$12:$N$51,11,FALSE)))))</f>
        <v/>
      </c>
      <c r="S51" s="249" t="str">
        <f>IF(OR($H$6="",$H$7=""),"",IF($B51="","",IF(ISNA(VLOOKUP($B51,'LT03'!$B$12:$N$51,12,FALSE)),"",IF(VLOOKUP($B51,'LT03'!$B$12:$N$51,12,FALSE)="","",VLOOKUP($B51,'LT03'!$B$12:$N$51,12,FALSE)))))</f>
        <v/>
      </c>
      <c r="T51" s="249" t="str">
        <f>IF(OR($R$6="",$R$7=""),"",IF($B51="","",IF(ISNA(VLOOKUP($B51,'LT03'!$B$12:$N$51,13,FALSE)),"",IF(VLOOKUP($B51,'LT03'!$B$12:$N$51,13,FALSE)="","",VLOOKUP($B51,'LT03'!$B$12:$N$51,13,FALSE)))))</f>
        <v/>
      </c>
      <c r="U51" s="250"/>
      <c r="V51" s="251" t="str">
        <f t="shared" si="9"/>
        <v/>
      </c>
      <c r="W51" s="247" t="str">
        <f>IF(OR($W$6="",$W$7=""),"",IF($B51="","",IF(ISNA(VLOOKUP($B51,'LT04'!$B$12:$N$51,11,FALSE)),"",IF(VLOOKUP($B51,'LT04'!$B$12:$N$51,11,FALSE)="","",VLOOKUP($B51,'LT04'!$B$12:$N$51,11,FALSE)))))</f>
        <v/>
      </c>
      <c r="X51" s="249" t="str">
        <f>IF(OR($H$6="",$H$7=""),"",IF($B51="","",IF(ISNA(VLOOKUP($B51,'LT04'!$B$12:$N$51,12,FALSE)),"",IF(VLOOKUP($B51,'LT04'!$B$12:$N$51,12,FALSE)="","",VLOOKUP($B51,'LT04'!$B$12:$N$51,12,FALSE)))))</f>
        <v/>
      </c>
      <c r="Y51" s="249" t="str">
        <f>IF(OR($W$6="",$W$7=""),"",IF($B51="","",IF(ISNA(VLOOKUP($B51,'LT04'!$B$12:$N$51,13,FALSE)),"",IF(VLOOKUP($B51,'LT04'!$B$12:$N$51,13,FALSE)="","",VLOOKUP($B51,'LT04'!$B$12:$N$51,13,FALSE)))))</f>
        <v/>
      </c>
      <c r="Z51" s="250"/>
      <c r="AA51" s="251" t="str">
        <f t="shared" si="10"/>
        <v/>
      </c>
      <c r="AB51" s="247" t="str">
        <f>IF(OR($AB$6="",$AB$7=""),"",IF($B51="","",IF(ISNA(VLOOKUP($B51,'LT05'!$B$12:$N$51,11,FALSE)),"",IF(VLOOKUP($B51,'LT05'!$B$12:$N$51,11,FALSE)="","",VLOOKUP($B51,'LT05'!$B$12:$N$51,11,FALSE)))))</f>
        <v/>
      </c>
      <c r="AC51" s="249" t="str">
        <f>IF(OR($H$6="",$H$7=""),"",IF($B51="","",IF(ISNA(VLOOKUP($B51,'LT05'!$B$12:$N$51,12,FALSE)),"",IF(VLOOKUP($B51,'LT05'!$B$12:$N$51,12,FALSE)="","",VLOOKUP($B51,'LT05'!$B$12:$N$51,12,FALSE)))))</f>
        <v/>
      </c>
      <c r="AD51" s="249" t="str">
        <f>IF(OR($AB$6="",$AB$7=""),"",IF($B51="","",IF(ISNA(VLOOKUP($B51,'LT05'!$B$12:$N$51,13,FALSE)),"",IF(VLOOKUP($B51,'LT05'!$B$12:$N$51,13,FALSE)="","",VLOOKUP($B51,'LT05'!$B$12:$N$51,13,FALSE)))))</f>
        <v/>
      </c>
      <c r="AE51" s="250"/>
      <c r="AF51" s="251" t="str">
        <f t="shared" si="11"/>
        <v/>
      </c>
      <c r="AG51" s="247" t="str">
        <f>IF(OR($AG$6="",$AG$7=""),"",IF($B51="","",IF(ISNA(VLOOKUP($B51,'LT06'!$B$12:$N$51,11,FALSE)),"",IF(VLOOKUP($B51,'LT06'!$B$12:$N$51,11,FALSE)="","",VLOOKUP($B51,'LT06'!$B$12:$N$51,11,FALSE)))))</f>
        <v/>
      </c>
      <c r="AH51" s="249" t="str">
        <f>IF(OR($H$6="",$H$7=""),"",IF($B51="","",IF(ISNA(VLOOKUP($B51,'LT06'!$B$12:$N$51,12,FALSE)),"",IF(VLOOKUP($B51,'LT06'!$B$12:$N$51,12,FALSE)="","",VLOOKUP($B51,'LT06'!$B$12:$N$51,12,FALSE)))))</f>
        <v/>
      </c>
      <c r="AI51" s="249" t="str">
        <f>IF(OR($AG$6="",$AG$7=""),"",IF($B51="","",IF(ISNA(VLOOKUP($B51,'LT06'!$B$12:$N$51,13,FALSE)),"",IF(VLOOKUP($B51,'LT06'!$B$12:$N$51,13,FALSE)="","",VLOOKUP($B51,'LT06'!$B$12:$N$51,13,FALSE)))))</f>
        <v/>
      </c>
      <c r="AJ51" s="250"/>
      <c r="AK51" s="251" t="str">
        <f t="shared" si="12"/>
        <v/>
      </c>
      <c r="AL51" s="247" t="str">
        <f>IF(OR($AL$6="",$AL$7=""),"",IF($B51="","",IF(ISNA(VLOOKUP($B51,'LT07'!$B$12:$N$51,11,FALSE)),"",IF(VLOOKUP($B51,'LT07'!$B$12:$N$51,11,FALSE)="","",VLOOKUP($B51,'LT07'!$B$12:$N$51,11,FALSE)))))</f>
        <v/>
      </c>
      <c r="AM51" s="249" t="str">
        <f>IF(OR($H$6="",$H$7=""),"",IF($B51="","",IF(ISNA(VLOOKUP($B51,'LT07'!$B$12:$N$51,12,FALSE)),"",IF(VLOOKUP($B51,'LT07'!$B$12:$N$51,12,FALSE)="","",VLOOKUP($B51,'LT07'!$B$12:$N$51,12,FALSE)))))</f>
        <v/>
      </c>
      <c r="AN51" s="249" t="str">
        <f>IF(OR($AL$6="",$AL$7=""),"",IF($B51="","",IF(ISNA(VLOOKUP($B51,'LT07'!$B$12:$N$51,13,FALSE)),"",IF(VLOOKUP($B51,'LT07'!$B$12:$N$51,13,FALSE)="","",VLOOKUP($B51,'LT07'!$B$12:$N$51,13,FALSE)))))</f>
        <v/>
      </c>
      <c r="AO51" s="250"/>
      <c r="AP51" s="251" t="str">
        <f t="shared" si="13"/>
        <v/>
      </c>
      <c r="AQ51" s="247" t="str">
        <f>IF(OR($AQ$6="",$AQ$7=""),"",IF($B51="","",IF(ISNA(VLOOKUP($B51,'LT08'!$B$12:$N$51,11,FALSE)),"",IF(VLOOKUP($B51,'LT08'!$B$12:$N$51,11,FALSE)="","",VLOOKUP($B51,'LT08'!$B$12:$N$51,11,FALSE)))))</f>
        <v/>
      </c>
      <c r="AR51" s="249" t="str">
        <f>IF(OR($H$6="",$H$7=""),"",IF($B51="","",IF(ISNA(VLOOKUP($B51,'LT08'!$B$12:$N$51,12,FALSE)),"",IF(VLOOKUP($B51,'LT08'!$B$12:$N$51,12,FALSE)="","",VLOOKUP($B51,'LT08'!$B$12:$N$51,12,FALSE)))))</f>
        <v/>
      </c>
      <c r="AS51" s="249" t="str">
        <f>IF(OR($AQ$6="",$AQ$7=""),"",IF($B51="","",IF(ISNA(VLOOKUP($B51,'LT08'!$B$12:$N$51,13,FALSE)),"",IF(VLOOKUP($B51,'LT08'!$B$12:$N$51,13,FALSE)="","",VLOOKUP($B51,'LT08'!$B$12:$N$51,13,FALSE)))))</f>
        <v/>
      </c>
      <c r="AT51" s="250"/>
      <c r="AU51" s="251" t="str">
        <f t="shared" si="14"/>
        <v/>
      </c>
      <c r="AV51" s="247" t="str">
        <f>IF(OR($AV$6="",$AV$7=""),"",IF($B51="","",IF(ISNA(VLOOKUP($B51,'LT09'!$B$12:$N$51,11,FALSE)),"",IF(VLOOKUP($B51,'LT09'!$B$12:$N$51,11,FALSE)="","",VLOOKUP($B51,'LT09'!$B$12:$N$51,11,FALSE)))))</f>
        <v/>
      </c>
      <c r="AW51" s="249" t="str">
        <f>IF(OR($H$6="",$H$7=""),"",IF($B51="","",IF(ISNA(VLOOKUP($B51,'LT09'!$B$12:$N$51,12,FALSE)),"",IF(VLOOKUP($B51,'LT09'!$B$12:$N$51,12,FALSE)="","",VLOOKUP($B51,'LT09'!$B$12:$N$51,12,FALSE)))))</f>
        <v/>
      </c>
      <c r="AX51" s="249" t="str">
        <f>IF(OR($AV$6="",$AV$7=""),"",IF($B51="","",IF(ISNA(VLOOKUP($B51,'LT09'!$B$12:$N$51,13,FALSE)),"",IF(VLOOKUP($B51,'LT09'!$B$12:$N$51,13,FALSE)="","",VLOOKUP($B51,'LT09'!$B$12:$N$51,13,FALSE)))))</f>
        <v/>
      </c>
      <c r="AY51" s="250"/>
      <c r="AZ51" s="251" t="str">
        <f t="shared" si="15"/>
        <v/>
      </c>
      <c r="BA51" s="255"/>
      <c r="BB51" s="252"/>
      <c r="BC51" s="249" t="str">
        <f>IF(OR($BF$6="",$BF$7=""),"",IF($B51="","",IF(ISNA(VLOOKUP($B51,'DO AN'!$B$12:$N$51,11,FALSE)),"",IF(VLOOKUP($B51,'DO AN'!$B$12:$N$51,11,FALSE)="","",VLOOKUP($B51,'DO AN'!$B$12:$N$51,11,FALSE)))))</f>
        <v/>
      </c>
      <c r="BD51" s="250"/>
      <c r="BE51" s="256"/>
      <c r="BF51" s="247" t="str">
        <f>IF(OR($BF$6="",$BF$7=""),"",IF($B51="","",IF(ISNA(VLOOKUP($B51,'TH01'!$B$12:$N$51,11,FALSE)),"",IF(VLOOKUP($B51,'TH01'!$B$12:$N$51,11,FALSE)="","",VLOOKUP($B51,'TH01'!$B$12:$N$51,11,FALSE)))))</f>
        <v/>
      </c>
      <c r="BG51" s="249" t="str">
        <f>IF(OR($H$6="",$H$7=""),"",IF($B51="","",IF(ISNA(VLOOKUP($B51,'TH01'!$B$12:$N$51,12,FALSE)),"",IF(VLOOKUP($B51,'TH01'!$B$12:$N$51,12,FALSE)="","",VLOOKUP($B51,'TH01'!$B$12:$N$51,12,FALSE)))))</f>
        <v/>
      </c>
      <c r="BH51" s="249" t="str">
        <f>IF(OR($BF$6="",$BF$7=""),"",IF($B51="","",IF(ISNA(VLOOKUP($B51,'TH01'!$B$12:$N$51,13,FALSE)),"",IF(VLOOKUP($B51,'TH01'!$B$12:$N$51,13,FALSE)="","",VLOOKUP($B51,'TH01'!$B$12:$N$51,13,FALSE)))))</f>
        <v/>
      </c>
      <c r="BI51" s="250"/>
      <c r="BJ51" s="251" t="str">
        <f t="shared" si="16"/>
        <v/>
      </c>
      <c r="BK51" s="247" t="str">
        <f>IF(OR($BK$6="",$BK$7=""),"",IF($B51="","",IF(ISNA(VLOOKUP($B51,'TH02'!$B$12:$N$51,11,FALSE)),"",IF(VLOOKUP($B51,'TH02'!$B$12:$N$51,11,FALSE)="","",VLOOKUP($B51,'TH02'!$B$12:$N$51,11,FALSE)))))</f>
        <v/>
      </c>
      <c r="BL51" s="249" t="str">
        <f>IF(OR($H$6="",$H$7=""),"",IF($B51="","",IF(ISNA(VLOOKUP($B51,'TH02'!$B$12:$N$51,12,FALSE)),"",IF(VLOOKUP($B51,'TH02'!$B$12:$N$51,12,FALSE)="","",VLOOKUP($B51,'TH02'!$B$12:$N$51,12,FALSE)))))</f>
        <v/>
      </c>
      <c r="BM51" s="249" t="str">
        <f>IF(OR($BK$6="",$BK$7=""),"",IF($B51="","",IF(ISNA(VLOOKUP($B51,'TH02'!$B$12:$N$51,13,FALSE)),"",IF(VLOOKUP($B51,'TH02'!$B$12:$N$51,13,FALSE)="","",VLOOKUP($B51,'TH02'!$B$12:$N$51,13,FALSE)))))</f>
        <v/>
      </c>
      <c r="BN51" s="250"/>
      <c r="BO51" s="251" t="str">
        <f t="shared" si="17"/>
        <v/>
      </c>
      <c r="BP51" s="247" t="str">
        <f>IF(OR($BP$6="",$BP$7=""),"",IF($B51="","",IF(ISNA(VLOOKUP($B51,'TH03'!$B$12:$N$51,11,FALSE)),"",IF(VLOOKUP($B51,'TH03'!$B$12:$N$51,11,FALSE)="","",VLOOKUP($B51,'TH03'!$B$12:$N$51,11,FALSE)))))</f>
        <v/>
      </c>
      <c r="BQ51" s="249" t="str">
        <f>IF(OR($H$6="",$H$7=""),"",IF($B51="","",IF(ISNA(VLOOKUP($B51,'TH03'!$B$12:$N$51,12,FALSE)),"",IF(VLOOKUP($B51,'TH03'!$B$12:$N$51,12,FALSE)="","",VLOOKUP($B51,'TH03'!$B$12:$N$51,12,FALSE)))))</f>
        <v/>
      </c>
      <c r="BR51" s="249" t="str">
        <f>IF(OR($BP$6="",$BP$7=""),"",IF($B51="","",IF(ISNA(VLOOKUP($B51,'TH03'!$B$12:$N$51,13,FALSE)),"",IF(VLOOKUP($B51,'TH03'!$B$12:$N$51,13,FALSE)="","",VLOOKUP($B51,'TH03'!$B$12:$N$51,13,FALSE)))))</f>
        <v/>
      </c>
      <c r="BS51" s="51"/>
      <c r="BT51" s="251" t="str">
        <f t="shared" si="18"/>
        <v/>
      </c>
      <c r="BU51" s="247" t="str">
        <f>IF(OR($BU$6="",$BU$7=""),"",IF($B51="","",IF(ISNA(VLOOKUP($B51,'TH04'!$B$12:$N$51,11,FALSE)),"",IF(VLOOKUP($B51,'TH04'!$B$12:$N$51,11,FALSE)="","",VLOOKUP($B51,'TH04'!$B$12:$N$51,11,FALSE)))))</f>
        <v/>
      </c>
      <c r="BV51" s="249" t="str">
        <f>IF(OR($H$6="",$H$7=""),"",IF($B51="","",IF(ISNA(VLOOKUP($B51,'TH04'!$B$12:$N$51,12,FALSE)),"",IF(VLOOKUP($B51,'TH04'!$B$12:$N$51,12,FALSE)="","",VLOOKUP($B51,'TH04'!$B$12:$N$51,12,FALSE)))))</f>
        <v/>
      </c>
      <c r="BW51" s="249" t="str">
        <f>IF(OR($BU$6="",$BU$7=""),"",IF($B51="","",IF(ISNA(VLOOKUP($B51,'TH04'!$B$12:$N$51,13,FALSE)),"",IF(VLOOKUP($B51,'TH04'!$B$12:$N$51,13,FALSE)="","",VLOOKUP($B51,'TH04'!$B$12:$N$51,13,FALSE)))))</f>
        <v/>
      </c>
      <c r="BX51" s="250"/>
      <c r="BY51" s="251" t="str">
        <f t="shared" si="19"/>
        <v/>
      </c>
      <c r="BZ51" s="247" t="str">
        <f>IF(OR($BZ$6="",$BZ$7=""),"",IF($B51="","",IF(ISNA(VLOOKUP($B51,'TH05'!$B$12:$N$51,11,FALSE)),"",IF(VLOOKUP($B51,'TH05'!$B$12:$N$51,11,FALSE)="","",VLOOKUP($B51,'TH05'!$B$12:$N$51,11,FALSE)))))</f>
        <v/>
      </c>
      <c r="CA51" s="249" t="str">
        <f>IF(OR($H$6="",$H$7=""),"",IF($B51="","",IF(ISNA(VLOOKUP($B51,'TH05'!$B$12:$N$51,12,FALSE)),"",IF(VLOOKUP($B51,'TH05'!$B$12:$N$51,12,FALSE)="","",VLOOKUP($B51,'TH05'!$B$12:$N$51,12,FALSE)))))</f>
        <v/>
      </c>
      <c r="CB51" s="249" t="str">
        <f>IF(OR($BZ$6="",$BZ$7=""),"",IF($B51="","",IF(ISNA(VLOOKUP($B51,'TH05'!$B$12:$N$51,13,FALSE)),"",IF(VLOOKUP($B51,'TH05'!$B$12:$N$51,13,FALSE)="","",VLOOKUP($B51,'TH05'!$B$12:$N$51,13,FALSE)))))</f>
        <v/>
      </c>
      <c r="CC51" s="250"/>
      <c r="CD51" s="251" t="str">
        <f t="shared" si="20"/>
        <v/>
      </c>
      <c r="CE51" s="247" t="str">
        <f>IF(OR($CE$6="",$CE$7=""),"",IF($B51="","",IF(ISNA(VLOOKUP($B51,'TH06'!$B$12:$N$51,11,FALSE)),"",IF(VLOOKUP($B51,'TH06'!$B$12:$N$51,11,FALSE)="","",VLOOKUP($B51,'TH06'!$B$12:$N$51,11,FALSE)))))</f>
        <v/>
      </c>
      <c r="CF51" s="249" t="str">
        <f>IF(OR($H$6="",$H$7=""),"",IF($B51="","",IF(ISNA(VLOOKUP($B51,'TH06'!$B$12:$N$51,12,FALSE)),"",IF(VLOOKUP($B51,'TH06'!$B$12:$N$51,12,FALSE)="","",VLOOKUP($B51,'TH06'!$B$12:$N$51,12,FALSE)))))</f>
        <v/>
      </c>
      <c r="CG51" s="249" t="str">
        <f>IF(OR($CE$6="",$CE$7=""),"",IF($B51="","",IF(ISNA(VLOOKUP($B51,'TH06'!$B$12:$N$51,13,FALSE)),"",IF(VLOOKUP($B51,'TH06'!$B$12:$N$51,13,FALSE)="","",VLOOKUP($B51,'TH06'!$B$12:$N$51,13,FALSE)))))</f>
        <v/>
      </c>
      <c r="CH51" s="250"/>
      <c r="CI51" s="251" t="str">
        <f t="shared" si="21"/>
        <v/>
      </c>
      <c r="CJ51" s="202" t="str">
        <f t="shared" si="22"/>
        <v/>
      </c>
      <c r="CK51" s="203" t="str">
        <f t="shared" si="23"/>
        <v/>
      </c>
      <c r="CL51" s="83"/>
      <c r="CM51" s="80" t="str">
        <f t="shared" si="0"/>
        <v/>
      </c>
      <c r="CN51" s="80" t="str">
        <f t="shared" si="1"/>
        <v/>
      </c>
      <c r="CO51" s="80" t="str">
        <f t="shared" si="2"/>
        <v/>
      </c>
      <c r="CP51" s="52"/>
      <c r="CQ51" s="177">
        <f t="shared" si="3"/>
        <v>0</v>
      </c>
      <c r="CR51" s="178" t="str">
        <f t="shared" si="24"/>
        <v/>
      </c>
      <c r="CS51" s="17" t="str">
        <f t="shared" si="25"/>
        <v/>
      </c>
      <c r="CT51" s="17" t="str">
        <f t="shared" si="26"/>
        <v/>
      </c>
      <c r="CU51" s="17" t="str">
        <f t="shared" si="27"/>
        <v/>
      </c>
      <c r="CV51" s="17" t="str">
        <f t="shared" si="28"/>
        <v/>
      </c>
      <c r="CW51" s="17" t="str">
        <f t="shared" si="29"/>
        <v/>
      </c>
      <c r="CX51" s="17" t="str">
        <f t="shared" si="30"/>
        <v/>
      </c>
      <c r="CY51" s="17" t="str">
        <f t="shared" si="31"/>
        <v/>
      </c>
      <c r="CZ51" s="17" t="str">
        <f t="shared" si="32"/>
        <v/>
      </c>
      <c r="DA51" s="17" t="str">
        <f t="shared" si="33"/>
        <v/>
      </c>
      <c r="DB51" s="17" t="str">
        <f t="shared" si="34"/>
        <v/>
      </c>
      <c r="DC51" s="17" t="str">
        <f t="shared" si="35"/>
        <v/>
      </c>
      <c r="DD51" s="17" t="str">
        <f t="shared" si="36"/>
        <v/>
      </c>
      <c r="DE51" s="17" t="str">
        <f t="shared" si="37"/>
        <v/>
      </c>
      <c r="DF51" s="17" t="str">
        <f t="shared" si="38"/>
        <v/>
      </c>
      <c r="DG51" s="179" t="str">
        <f t="shared" si="39"/>
        <v/>
      </c>
      <c r="DH51" s="192" t="str">
        <f t="shared" si="4"/>
        <v/>
      </c>
      <c r="DI51" s="178" t="str">
        <f t="shared" si="40"/>
        <v/>
      </c>
      <c r="DJ51" s="17" t="str">
        <f t="shared" si="41"/>
        <v/>
      </c>
      <c r="DK51" s="17" t="str">
        <f t="shared" si="42"/>
        <v/>
      </c>
      <c r="DL51" s="17" t="str">
        <f t="shared" si="43"/>
        <v/>
      </c>
      <c r="DM51" s="17" t="str">
        <f t="shared" si="44"/>
        <v/>
      </c>
      <c r="DN51" s="17" t="str">
        <f t="shared" si="45"/>
        <v/>
      </c>
      <c r="DO51" s="17" t="str">
        <f t="shared" si="46"/>
        <v/>
      </c>
      <c r="DP51" s="17" t="str">
        <f t="shared" si="47"/>
        <v/>
      </c>
      <c r="DQ51" s="17" t="str">
        <f t="shared" si="48"/>
        <v/>
      </c>
      <c r="DR51" s="17" t="str">
        <f t="shared" si="49"/>
        <v/>
      </c>
      <c r="DS51" s="17" t="str">
        <f t="shared" si="50"/>
        <v/>
      </c>
      <c r="DT51" s="17" t="str">
        <f t="shared" si="51"/>
        <v/>
      </c>
      <c r="DU51" s="17" t="str">
        <f t="shared" si="52"/>
        <v/>
      </c>
      <c r="DV51" s="17" t="str">
        <f t="shared" si="53"/>
        <v/>
      </c>
      <c r="DW51" s="17" t="str">
        <f t="shared" si="54"/>
        <v/>
      </c>
      <c r="DX51" s="17" t="str">
        <f t="shared" si="55"/>
        <v/>
      </c>
      <c r="DY51" s="204" t="str">
        <f t="shared" si="5"/>
        <v/>
      </c>
      <c r="DZ51" s="86" t="str">
        <f t="shared" si="56"/>
        <v/>
      </c>
      <c r="EA51" s="17" t="str">
        <f t="shared" si="57"/>
        <v/>
      </c>
      <c r="EB51" s="17" t="str">
        <f t="shared" si="58"/>
        <v/>
      </c>
      <c r="EC51" s="17" t="str">
        <f t="shared" si="59"/>
        <v/>
      </c>
      <c r="ED51" s="17" t="str">
        <f t="shared" si="60"/>
        <v/>
      </c>
      <c r="EE51" s="17" t="str">
        <f t="shared" si="61"/>
        <v/>
      </c>
      <c r="EF51" s="17" t="str">
        <f t="shared" si="62"/>
        <v/>
      </c>
      <c r="EG51" s="17" t="str">
        <f t="shared" si="63"/>
        <v/>
      </c>
      <c r="EH51" s="17" t="str">
        <f t="shared" si="64"/>
        <v/>
      </c>
      <c r="EI51" s="17" t="str">
        <f t="shared" si="65"/>
        <v/>
      </c>
      <c r="EJ51" s="17" t="str">
        <f t="shared" si="66"/>
        <v/>
      </c>
      <c r="EK51" s="17" t="str">
        <f t="shared" si="67"/>
        <v/>
      </c>
      <c r="EL51" s="17" t="str">
        <f t="shared" si="68"/>
        <v/>
      </c>
      <c r="EM51" s="17" t="str">
        <f t="shared" si="69"/>
        <v/>
      </c>
      <c r="EN51" s="17" t="str">
        <f t="shared" si="70"/>
        <v/>
      </c>
      <c r="EO51" s="227" t="str">
        <f t="shared" si="71"/>
        <v/>
      </c>
      <c r="EP51" s="178" t="str">
        <f t="shared" si="72"/>
        <v/>
      </c>
      <c r="EQ51" s="17" t="str">
        <f t="shared" si="73"/>
        <v/>
      </c>
      <c r="ER51" s="17" t="str">
        <f t="shared" si="74"/>
        <v/>
      </c>
      <c r="ES51" s="17" t="str">
        <f t="shared" si="75"/>
        <v/>
      </c>
      <c r="ET51" s="17" t="str">
        <f t="shared" si="76"/>
        <v/>
      </c>
      <c r="EU51" s="17" t="str">
        <f t="shared" si="77"/>
        <v/>
      </c>
      <c r="EV51" s="17" t="str">
        <f t="shared" si="78"/>
        <v/>
      </c>
      <c r="EW51" s="17" t="str">
        <f t="shared" si="79"/>
        <v/>
      </c>
      <c r="EX51" s="17" t="str">
        <f t="shared" si="80"/>
        <v/>
      </c>
      <c r="EY51" s="17" t="str">
        <f t="shared" si="81"/>
        <v/>
      </c>
      <c r="EZ51" s="17" t="str">
        <f t="shared" si="82"/>
        <v/>
      </c>
      <c r="FA51" s="17" t="str">
        <f t="shared" si="83"/>
        <v/>
      </c>
      <c r="FB51" s="17" t="str">
        <f t="shared" si="84"/>
        <v/>
      </c>
      <c r="FC51" s="17" t="str">
        <f t="shared" si="85"/>
        <v/>
      </c>
      <c r="FD51" s="17" t="str">
        <f t="shared" si="86"/>
        <v/>
      </c>
      <c r="FE51" s="17" t="str">
        <f t="shared" si="87"/>
        <v/>
      </c>
      <c r="FF51" s="204" t="str">
        <f t="shared" si="6"/>
        <v/>
      </c>
    </row>
    <row r="52" spans="1:162" ht="15.75">
      <c r="B52" s="35"/>
      <c r="C52" s="35"/>
      <c r="D52" s="35"/>
      <c r="E52" s="35"/>
      <c r="F52" s="53"/>
      <c r="G52" s="53"/>
      <c r="H52" s="35"/>
      <c r="I52" s="35"/>
      <c r="J52" s="35"/>
      <c r="K52" s="35"/>
      <c r="L52" s="35"/>
      <c r="M52" s="35"/>
      <c r="N52" s="35"/>
      <c r="O52" s="35"/>
      <c r="P52" s="35"/>
      <c r="Q52" s="35"/>
      <c r="R52" s="35"/>
      <c r="S52" s="35"/>
      <c r="T52" s="35"/>
      <c r="U52" s="35"/>
      <c r="V52" s="35"/>
      <c r="DC52" s="59"/>
      <c r="DT52" s="59"/>
    </row>
    <row r="53" spans="1:162" ht="15.75">
      <c r="B53" s="54"/>
      <c r="C53" s="54"/>
      <c r="D53" s="54"/>
      <c r="E53" s="54"/>
      <c r="F53" s="55"/>
      <c r="G53" s="55"/>
      <c r="H53" s="54"/>
      <c r="I53" s="54"/>
      <c r="J53" s="54"/>
      <c r="K53" s="54"/>
      <c r="L53" s="54"/>
      <c r="M53" s="54"/>
      <c r="N53" s="54"/>
      <c r="O53" s="54"/>
      <c r="P53" s="54"/>
      <c r="Q53" s="54"/>
      <c r="R53" s="54"/>
      <c r="S53" s="54"/>
      <c r="T53" s="54"/>
      <c r="U53" s="54"/>
      <c r="V53" s="54"/>
      <c r="DC53" s="59"/>
      <c r="DT53" s="59"/>
    </row>
    <row r="54" spans="1:162" s="59" customFormat="1" ht="15">
      <c r="A54" s="383" t="s">
        <v>943</v>
      </c>
      <c r="B54" s="383"/>
      <c r="C54" s="383"/>
      <c r="D54" s="383"/>
      <c r="E54" s="383"/>
      <c r="F54" s="383"/>
      <c r="G54" s="383"/>
      <c r="H54" s="384" t="str">
        <f>"SL "&amp;IF(MAX($A$12:$A$51)=1,0,MAX($A$12:$A$51))&amp;" SV"</f>
        <v>SL 29 SV</v>
      </c>
      <c r="I54" s="384"/>
      <c r="J54" s="378" t="s">
        <v>944</v>
      </c>
      <c r="K54" s="378"/>
      <c r="L54" s="57"/>
      <c r="M54" s="57"/>
      <c r="N54" s="57"/>
      <c r="O54" s="58"/>
      <c r="P54" s="57"/>
      <c r="Q54" s="57"/>
      <c r="R54" s="385" t="s">
        <v>945</v>
      </c>
      <c r="S54" s="386"/>
      <c r="T54" s="386"/>
      <c r="U54" s="386"/>
      <c r="V54" s="386"/>
      <c r="W54" s="386"/>
      <c r="X54" s="386"/>
      <c r="Y54" s="386"/>
      <c r="Z54" s="386"/>
      <c r="AA54" s="386"/>
      <c r="AL54" s="385" t="s">
        <v>945</v>
      </c>
      <c r="AM54" s="385"/>
      <c r="AN54" s="385"/>
      <c r="AO54" s="385"/>
      <c r="AP54" s="385"/>
      <c r="AQ54" s="385"/>
      <c r="AR54" s="385"/>
      <c r="AS54" s="385"/>
      <c r="AT54" s="385"/>
      <c r="AU54" s="385"/>
      <c r="AV54" s="385"/>
      <c r="AW54" s="385"/>
      <c r="AX54" s="385"/>
      <c r="AY54" s="385"/>
      <c r="AZ54" s="385"/>
      <c r="BA54" s="385"/>
      <c r="BB54" s="385"/>
      <c r="BC54" s="385"/>
      <c r="BD54" s="385"/>
      <c r="BE54" s="385"/>
      <c r="BF54" s="385"/>
      <c r="BG54" s="385"/>
      <c r="BH54" s="385"/>
      <c r="BI54" s="385"/>
      <c r="BJ54" s="385"/>
      <c r="BK54" s="385"/>
      <c r="BL54" s="385"/>
      <c r="BM54" s="385"/>
      <c r="BN54" s="385"/>
      <c r="BO54" s="385"/>
      <c r="BP54" s="385"/>
      <c r="BQ54" s="385"/>
      <c r="BR54" s="385"/>
      <c r="BS54" s="385"/>
      <c r="BT54" s="385"/>
      <c r="BU54" s="385"/>
      <c r="BV54" s="385"/>
      <c r="BW54" s="385"/>
      <c r="BX54" s="385"/>
      <c r="BY54" s="385"/>
      <c r="CE54" s="385" t="s">
        <v>945</v>
      </c>
      <c r="CF54" s="386"/>
      <c r="CG54" s="386"/>
      <c r="CH54" s="386"/>
      <c r="CI54" s="386"/>
      <c r="CJ54" s="386"/>
      <c r="CK54" s="386"/>
      <c r="CL54" s="386"/>
      <c r="CM54" s="386"/>
      <c r="CN54" s="386"/>
      <c r="CO54" s="386"/>
      <c r="CP54" s="386"/>
      <c r="CQ54" s="386"/>
      <c r="CR54" s="386"/>
      <c r="CS54" s="386"/>
      <c r="CT54" s="386"/>
      <c r="CU54" s="386"/>
      <c r="CV54" s="386"/>
      <c r="CW54" s="386"/>
      <c r="CX54" s="386"/>
      <c r="EL54" s="60"/>
      <c r="EM54" s="60"/>
      <c r="EN54" s="60"/>
      <c r="EO54" s="60"/>
      <c r="EP54" s="60"/>
      <c r="EQ54" s="60"/>
      <c r="ER54" s="60"/>
      <c r="ES54" s="60"/>
      <c r="ET54" s="60"/>
      <c r="EU54" s="60"/>
      <c r="EV54" s="60"/>
      <c r="EW54" s="60"/>
      <c r="EX54" s="60"/>
      <c r="EY54" s="60"/>
      <c r="EZ54" s="60"/>
      <c r="FA54" s="60"/>
    </row>
    <row r="55" spans="1:162" s="59" customFormat="1" ht="15">
      <c r="A55" s="375" t="s">
        <v>946</v>
      </c>
      <c r="B55" s="375"/>
      <c r="C55" s="375"/>
      <c r="D55" s="375" t="str">
        <f>"(9 đến 10)"</f>
        <v>(9 đến 10)</v>
      </c>
      <c r="E55" s="375"/>
      <c r="F55" s="375"/>
      <c r="G55" s="375"/>
      <c r="H55" s="376" t="str">
        <f>COUNTIF(CJ12:CJ51,"&gt;=9")&amp;" SV"</f>
        <v>0 SV</v>
      </c>
      <c r="I55" s="376"/>
      <c r="J55" s="377" t="str">
        <f>IF(B12="","",ROUND(100*COUNTIF(CJ12:CJ51,"&gt;=9")/MAX($A$12:$A$51),2)&amp;" %")</f>
        <v>0 %</v>
      </c>
      <c r="K55" s="377"/>
      <c r="L55" s="61"/>
      <c r="M55" s="56"/>
      <c r="N55" s="57"/>
      <c r="O55" s="57"/>
      <c r="P55" s="57"/>
      <c r="Q55" s="57"/>
      <c r="R55" s="378" t="s">
        <v>947</v>
      </c>
      <c r="S55" s="378"/>
      <c r="T55" s="378"/>
      <c r="U55" s="378"/>
      <c r="V55" s="378"/>
      <c r="W55" s="378"/>
      <c r="X55" s="378"/>
      <c r="Y55" s="378"/>
      <c r="Z55" s="378"/>
      <c r="AA55" s="378"/>
      <c r="AL55" s="378" t="s">
        <v>948</v>
      </c>
      <c r="AM55" s="378"/>
      <c r="AN55" s="378"/>
      <c r="AO55" s="378"/>
      <c r="AP55" s="378"/>
      <c r="AQ55" s="378"/>
      <c r="AR55" s="378"/>
      <c r="AS55" s="378"/>
      <c r="AT55" s="378"/>
      <c r="AU55" s="378"/>
      <c r="AV55" s="378"/>
      <c r="AW55" s="378"/>
      <c r="AX55" s="378"/>
      <c r="AY55" s="378"/>
      <c r="AZ55" s="378"/>
      <c r="BA55" s="378"/>
      <c r="BB55" s="378"/>
      <c r="BC55" s="378"/>
      <c r="BD55" s="378"/>
      <c r="BE55" s="378"/>
      <c r="BF55" s="378"/>
      <c r="BG55" s="378"/>
      <c r="BH55" s="378"/>
      <c r="BI55" s="378"/>
      <c r="BJ55" s="378"/>
      <c r="BK55" s="378"/>
      <c r="BL55" s="378"/>
      <c r="BM55" s="378"/>
      <c r="BN55" s="378"/>
      <c r="BO55" s="378"/>
      <c r="BP55" s="378"/>
      <c r="BQ55" s="378"/>
      <c r="BR55" s="378"/>
      <c r="BS55" s="378"/>
      <c r="BT55" s="378"/>
      <c r="BU55" s="378"/>
      <c r="BV55" s="378"/>
      <c r="BW55" s="378"/>
      <c r="BX55" s="378"/>
      <c r="BY55" s="378"/>
      <c r="CE55" s="378" t="s">
        <v>949</v>
      </c>
      <c r="CF55" s="378"/>
      <c r="CG55" s="378"/>
      <c r="CH55" s="378"/>
      <c r="CI55" s="378"/>
      <c r="CJ55" s="378"/>
      <c r="CK55" s="378"/>
      <c r="CL55" s="378"/>
      <c r="CM55" s="378"/>
      <c r="CN55" s="378"/>
      <c r="CO55" s="378"/>
      <c r="CP55" s="378"/>
      <c r="CQ55" s="378"/>
      <c r="CR55" s="378"/>
      <c r="CS55" s="378"/>
      <c r="CT55" s="378"/>
      <c r="CU55" s="378"/>
      <c r="CV55" s="378"/>
      <c r="CW55" s="378"/>
      <c r="CX55" s="378"/>
      <c r="EL55" s="60"/>
      <c r="EM55" s="60"/>
      <c r="EN55" s="60"/>
      <c r="EO55" s="60"/>
      <c r="EP55" s="60"/>
      <c r="EQ55" s="60"/>
      <c r="ER55" s="60"/>
      <c r="ES55" s="60"/>
      <c r="ET55" s="60"/>
      <c r="EU55" s="60"/>
      <c r="EV55" s="60"/>
      <c r="EW55" s="60"/>
      <c r="EX55" s="60"/>
      <c r="EY55" s="60"/>
      <c r="EZ55" s="60"/>
      <c r="FA55" s="60"/>
    </row>
    <row r="56" spans="1:162" s="59" customFormat="1" ht="15">
      <c r="A56" s="375" t="s">
        <v>950</v>
      </c>
      <c r="B56" s="375"/>
      <c r="C56" s="375"/>
      <c r="D56" s="379" t="s">
        <v>951</v>
      </c>
      <c r="E56" s="375"/>
      <c r="F56" s="375"/>
      <c r="G56" s="375"/>
      <c r="H56" s="376" t="str">
        <f>COUNTIF(CJ12:CJ51,"&gt;=8")-COUNTIF(CJ12:CJ51,"&gt;=9")&amp;" SV"</f>
        <v>3 SV</v>
      </c>
      <c r="I56" s="376"/>
      <c r="J56" s="377" t="str">
        <f>IF(B12="","",ROUND(100*(COUNTIF(CJ12:CJ51,"&gt;=8")-COUNTIF(CJ12:CJ51,"&gt;=9"))/MAX($A$12:$A$51),2)&amp;" %")</f>
        <v>10,34 %</v>
      </c>
      <c r="K56" s="377"/>
      <c r="L56" s="57"/>
      <c r="M56" s="57"/>
      <c r="N56" s="57"/>
      <c r="O56" s="57"/>
      <c r="P56" s="57"/>
      <c r="Q56" s="57"/>
      <c r="R56" s="57"/>
      <c r="S56" s="57"/>
      <c r="T56" s="57"/>
      <c r="U56" s="57"/>
      <c r="EL56" s="60"/>
      <c r="EM56" s="60"/>
      <c r="EN56" s="60"/>
      <c r="EO56" s="60"/>
      <c r="EP56" s="60"/>
      <c r="EQ56" s="60"/>
      <c r="ER56" s="60"/>
      <c r="ES56" s="60"/>
      <c r="ET56" s="60"/>
      <c r="EU56" s="60"/>
      <c r="EV56" s="60"/>
      <c r="EW56" s="60"/>
      <c r="EX56" s="60"/>
      <c r="EY56" s="60"/>
      <c r="EZ56" s="60"/>
      <c r="FA56" s="60"/>
    </row>
    <row r="57" spans="1:162" s="59" customFormat="1" ht="15">
      <c r="A57" s="375" t="s">
        <v>952</v>
      </c>
      <c r="B57" s="375"/>
      <c r="C57" s="375"/>
      <c r="D57" s="379" t="s">
        <v>953</v>
      </c>
      <c r="E57" s="375"/>
      <c r="F57" s="375"/>
      <c r="G57" s="375"/>
      <c r="H57" s="376" t="str">
        <f>COUNTIF(CJ12:CJ51,"&gt;=7")-COUNTIF(CJ12:CJ51,"&gt;=8")&amp;" SV"</f>
        <v>4 SV</v>
      </c>
      <c r="I57" s="376"/>
      <c r="J57" s="377" t="str">
        <f>IF(B12="","",ROUND(100*(COUNTIF(CJ12:CJ51,"&gt;=7")-COUNTIF(CJ12:CJ51,"&gt;=8"))/MAX($A$12:$A$51),2)&amp;" %")</f>
        <v>13,79 %</v>
      </c>
      <c r="K57" s="377"/>
      <c r="L57" s="57"/>
      <c r="M57" s="57"/>
      <c r="N57" s="57"/>
      <c r="O57" s="57"/>
      <c r="P57" s="57"/>
      <c r="Q57" s="57"/>
      <c r="R57" s="57"/>
      <c r="S57" s="57"/>
      <c r="T57" s="57"/>
      <c r="U57" s="57"/>
      <c r="EL57" s="60"/>
      <c r="EM57" s="60"/>
      <c r="EN57" s="60"/>
      <c r="EO57" s="60"/>
      <c r="EP57" s="60"/>
      <c r="EQ57" s="60"/>
      <c r="ER57" s="60"/>
      <c r="ES57" s="60"/>
      <c r="ET57" s="60"/>
      <c r="EU57" s="60"/>
      <c r="EV57" s="60"/>
      <c r="EW57" s="60"/>
      <c r="EX57" s="60"/>
      <c r="EY57" s="60"/>
      <c r="EZ57" s="60"/>
      <c r="FA57" s="60"/>
    </row>
    <row r="58" spans="1:162" s="59" customFormat="1" ht="15">
      <c r="A58" s="375" t="s">
        <v>954</v>
      </c>
      <c r="B58" s="375"/>
      <c r="C58" s="375"/>
      <c r="D58" s="375" t="s">
        <v>955</v>
      </c>
      <c r="E58" s="375"/>
      <c r="F58" s="375"/>
      <c r="G58" s="375"/>
      <c r="H58" s="376" t="str">
        <f>COUNTIF(CJ12:CJ51,"&gt;=6")-COUNTIF(CJ12:CJ51,"&gt;=7")&amp;" SV"</f>
        <v>16 SV</v>
      </c>
      <c r="I58" s="376"/>
      <c r="J58" s="377" t="str">
        <f>IF(B12="","",ROUND(100*(COUNTIF(CJ12:CJ51,"&gt;=6")-COUNTIF(CJ12:CJ51,"&gt;=7"))/MAX($A$12:$A$51),2)&amp;" %")</f>
        <v>55,17 %</v>
      </c>
      <c r="K58" s="377"/>
      <c r="L58" s="57"/>
      <c r="M58" s="57"/>
      <c r="N58" s="57"/>
      <c r="O58" s="57"/>
      <c r="P58" s="57"/>
      <c r="Q58" s="57"/>
      <c r="R58" s="57"/>
      <c r="S58" s="57"/>
      <c r="T58" s="57"/>
      <c r="U58" s="57"/>
      <c r="EL58" s="60"/>
      <c r="EM58" s="60"/>
      <c r="EN58" s="60"/>
      <c r="EO58" s="60"/>
      <c r="EP58" s="60"/>
      <c r="EQ58" s="60"/>
      <c r="ER58" s="60"/>
      <c r="ES58" s="60"/>
      <c r="ET58" s="60"/>
      <c r="EU58" s="60"/>
      <c r="EV58" s="60"/>
      <c r="EW58" s="60"/>
      <c r="EX58" s="60"/>
      <c r="EY58" s="60"/>
      <c r="EZ58" s="60"/>
      <c r="FA58" s="60"/>
    </row>
    <row r="59" spans="1:162" s="59" customFormat="1" ht="15">
      <c r="A59" s="375" t="s">
        <v>956</v>
      </c>
      <c r="B59" s="375"/>
      <c r="C59" s="375"/>
      <c r="D59" s="375" t="s">
        <v>957</v>
      </c>
      <c r="E59" s="375"/>
      <c r="F59" s="375"/>
      <c r="G59" s="375"/>
      <c r="H59" s="376" t="str">
        <f>COUNTIF(CJ12:CJ51,"&gt;=5")-COUNTIF(CJ12:CJ51,"&gt;=6")&amp;" SV"</f>
        <v>6 SV</v>
      </c>
      <c r="I59" s="376"/>
      <c r="J59" s="377" t="str">
        <f>IF(B12="","",ROUND(100*(COUNTIF(CJ12:CJ51,"&gt;=5")-COUNTIF(CJ12:CJ51,"&gt;=6"))/MAX($A$12:$A$51),2)&amp;" %")</f>
        <v>20,69 %</v>
      </c>
      <c r="K59" s="377"/>
      <c r="L59" s="57"/>
      <c r="M59" s="57"/>
      <c r="N59" s="57"/>
      <c r="O59" s="57"/>
      <c r="P59" s="57"/>
      <c r="Q59" s="57"/>
      <c r="R59" s="57"/>
      <c r="S59" s="57"/>
      <c r="T59" s="57"/>
      <c r="U59" s="57"/>
      <c r="EL59" s="60"/>
      <c r="EM59" s="60"/>
      <c r="EN59" s="60"/>
      <c r="EO59" s="60"/>
      <c r="EP59" s="60"/>
      <c r="EQ59" s="60"/>
      <c r="ER59" s="60"/>
      <c r="ES59" s="60"/>
      <c r="ET59" s="60"/>
      <c r="EU59" s="60"/>
      <c r="EV59" s="60"/>
      <c r="EW59" s="60"/>
      <c r="EX59" s="60"/>
      <c r="EY59" s="60"/>
      <c r="EZ59" s="60"/>
      <c r="FA59" s="60"/>
    </row>
    <row r="60" spans="1:162" s="59" customFormat="1" ht="15">
      <c r="A60" s="375" t="s">
        <v>958</v>
      </c>
      <c r="B60" s="375"/>
      <c r="C60" s="375"/>
      <c r="D60" s="375" t="s">
        <v>959</v>
      </c>
      <c r="E60" s="375"/>
      <c r="F60" s="375"/>
      <c r="G60" s="375"/>
      <c r="H60" s="376" t="str">
        <f>COUNTIF(CJ12:CJ51,"&gt;=4")-COUNTIF(CJ12:CJ51,"&gt;=5")&amp;" SV"</f>
        <v>0 SV</v>
      </c>
      <c r="I60" s="376"/>
      <c r="J60" s="377" t="str">
        <f>IF(B12="","",ROUND(100*(COUNTIF(CJ12:CJ51,"&gt;=4")-COUNTIF(CJ12:CJ51,"&gt;=5"))/MAX($A$12:$A$51),2)&amp;" %")</f>
        <v>0 %</v>
      </c>
      <c r="K60" s="377"/>
      <c r="L60" s="57"/>
      <c r="M60" s="57"/>
      <c r="N60" s="57"/>
      <c r="O60" s="57"/>
      <c r="P60" s="57"/>
      <c r="Q60" s="57"/>
      <c r="R60" s="57"/>
      <c r="S60" s="57"/>
      <c r="T60" s="57"/>
      <c r="U60" s="57"/>
      <c r="CL60" s="59" t="s">
        <v>1010</v>
      </c>
      <c r="EL60" s="60"/>
      <c r="EM60" s="60"/>
      <c r="EN60" s="60"/>
      <c r="EO60" s="60"/>
      <c r="EP60" s="60"/>
      <c r="EQ60" s="60"/>
      <c r="ER60" s="60"/>
      <c r="ES60" s="60"/>
      <c r="ET60" s="60"/>
      <c r="EU60" s="60"/>
      <c r="EV60" s="60"/>
      <c r="EW60" s="60"/>
      <c r="EX60" s="60"/>
      <c r="EY60" s="60"/>
      <c r="EZ60" s="60"/>
      <c r="FA60" s="60"/>
    </row>
    <row r="61" spans="1:162" s="59" customFormat="1" ht="15">
      <c r="A61" s="375" t="s">
        <v>960</v>
      </c>
      <c r="B61" s="375"/>
      <c r="C61" s="375"/>
      <c r="D61" s="375" t="s">
        <v>961</v>
      </c>
      <c r="E61" s="375"/>
      <c r="F61" s="375"/>
      <c r="G61" s="375"/>
      <c r="H61" s="376" t="str">
        <f>COUNTIF(CJ12:CJ51,"&lt;4")&amp;" SV"</f>
        <v>0 SV</v>
      </c>
      <c r="I61" s="376"/>
      <c r="J61" s="377" t="str">
        <f>IF(B12="","",ROUND(100*(COUNTIF(CJ12:CJ51,"&lt;4"))/MAX($A$12:$A$51),2)&amp;" %")</f>
        <v>0 %</v>
      </c>
      <c r="K61" s="377"/>
      <c r="L61" s="57"/>
      <c r="M61" s="57"/>
      <c r="N61" s="57"/>
      <c r="O61" s="57"/>
      <c r="P61" s="57"/>
      <c r="Q61" s="57"/>
      <c r="R61" s="57"/>
      <c r="S61" s="57"/>
      <c r="T61" s="57"/>
      <c r="U61" s="57"/>
      <c r="EL61" s="60"/>
      <c r="EM61" s="60"/>
      <c r="EN61" s="60"/>
      <c r="EO61" s="60"/>
      <c r="EP61" s="60"/>
      <c r="EQ61" s="60"/>
      <c r="ER61" s="60"/>
      <c r="ES61" s="60"/>
      <c r="ET61" s="60"/>
      <c r="EU61" s="60"/>
      <c r="EV61" s="60"/>
      <c r="EW61" s="60"/>
      <c r="EX61" s="60"/>
      <c r="EY61" s="60"/>
      <c r="EZ61" s="60"/>
      <c r="FA61" s="60"/>
    </row>
    <row r="62" spans="1:162" s="59" customFormat="1" ht="15">
      <c r="F62" s="57"/>
      <c r="G62" s="57"/>
      <c r="J62" s="57"/>
      <c r="K62" s="57"/>
      <c r="L62" s="57"/>
      <c r="M62" s="57"/>
      <c r="N62" s="57"/>
      <c r="O62" s="57"/>
      <c r="P62" s="57"/>
      <c r="Q62" s="57"/>
      <c r="R62" s="57"/>
      <c r="S62" s="57"/>
      <c r="T62" s="57"/>
      <c r="U62" s="57"/>
      <c r="EL62" s="60"/>
      <c r="EM62" s="60"/>
      <c r="EN62" s="60"/>
      <c r="EO62" s="60"/>
      <c r="EP62" s="60"/>
      <c r="EQ62" s="60"/>
      <c r="ER62" s="60"/>
      <c r="ES62" s="60"/>
      <c r="ET62" s="60"/>
      <c r="EU62" s="60"/>
      <c r="EV62" s="60"/>
      <c r="EW62" s="60"/>
      <c r="EX62" s="60"/>
      <c r="EY62" s="60"/>
      <c r="EZ62" s="60"/>
      <c r="FA62" s="60"/>
    </row>
    <row r="63" spans="1:162" s="59" customFormat="1" ht="15">
      <c r="F63" s="57"/>
      <c r="G63" s="57"/>
      <c r="J63" s="57"/>
      <c r="K63" s="57"/>
      <c r="L63" s="57"/>
      <c r="M63" s="57"/>
      <c r="N63" s="57"/>
      <c r="O63" s="57"/>
      <c r="P63" s="57"/>
      <c r="Q63" s="57"/>
      <c r="R63" s="57"/>
      <c r="S63" s="57"/>
      <c r="T63" s="57"/>
      <c r="U63" s="57"/>
      <c r="DC63" s="3"/>
      <c r="DT63" s="3"/>
      <c r="EL63" s="60"/>
      <c r="EM63" s="60"/>
      <c r="EN63" s="60"/>
      <c r="EO63" s="60"/>
      <c r="EP63" s="60"/>
      <c r="EQ63" s="60"/>
      <c r="ER63" s="60"/>
      <c r="ES63" s="60"/>
      <c r="ET63" s="60"/>
      <c r="EU63" s="60"/>
      <c r="EV63" s="60"/>
      <c r="EW63" s="60"/>
      <c r="EX63" s="60"/>
      <c r="EY63" s="60"/>
      <c r="EZ63" s="60"/>
      <c r="FA63" s="60"/>
    </row>
    <row r="64" spans="1:162" s="59" customFormat="1" ht="15">
      <c r="F64" s="57"/>
      <c r="G64" s="57"/>
      <c r="J64" s="57"/>
      <c r="K64" s="57"/>
      <c r="L64" s="57"/>
      <c r="M64" s="57"/>
      <c r="N64" s="57"/>
      <c r="O64" s="57"/>
      <c r="P64" s="57"/>
      <c r="Q64" s="57"/>
      <c r="R64" s="57"/>
      <c r="S64" s="57"/>
      <c r="T64" s="57"/>
      <c r="U64" s="57"/>
      <c r="DC64" s="3"/>
      <c r="DT64" s="3"/>
      <c r="EL64" s="60"/>
      <c r="EM64" s="60"/>
      <c r="EN64" s="60"/>
      <c r="EO64" s="60"/>
      <c r="EP64" s="60"/>
      <c r="EQ64" s="60"/>
      <c r="ER64" s="60"/>
      <c r="ES64" s="60"/>
      <c r="ET64" s="60"/>
      <c r="EU64" s="60"/>
      <c r="EV64" s="60"/>
      <c r="EW64" s="60"/>
      <c r="EX64" s="60"/>
      <c r="EY64" s="60"/>
      <c r="EZ64" s="60"/>
      <c r="FA64" s="60"/>
    </row>
    <row r="65" spans="6:157" s="59" customFormat="1" ht="15">
      <c r="F65" s="57"/>
      <c r="G65" s="57"/>
      <c r="J65" s="57"/>
      <c r="K65" s="57"/>
      <c r="L65" s="57"/>
      <c r="M65" s="57"/>
      <c r="N65" s="57"/>
      <c r="O65" s="57"/>
      <c r="P65" s="57"/>
      <c r="Q65" s="57"/>
      <c r="R65" s="57"/>
      <c r="S65" s="57"/>
      <c r="T65" s="57"/>
      <c r="U65" s="57"/>
      <c r="DC65" s="3"/>
      <c r="DT65" s="3"/>
      <c r="EL65" s="60"/>
      <c r="EM65" s="60"/>
      <c r="EN65" s="60"/>
      <c r="EO65" s="60"/>
      <c r="EP65" s="60"/>
      <c r="EQ65" s="60"/>
      <c r="ER65" s="60"/>
      <c r="ES65" s="60"/>
      <c r="ET65" s="60"/>
      <c r="EU65" s="60"/>
      <c r="EV65" s="60"/>
      <c r="EW65" s="60"/>
      <c r="EX65" s="60"/>
      <c r="EY65" s="60"/>
      <c r="EZ65" s="60"/>
      <c r="FA65" s="60"/>
    </row>
  </sheetData>
  <sheetProtection password="E4CC" sheet="1" objects="1" scenarios="1" formatCells="0" formatColumns="0" formatRows="0"/>
  <mergeCells count="195">
    <mergeCell ref="A1:Q1"/>
    <mergeCell ref="BF1:CK1"/>
    <mergeCell ref="A2:Q2"/>
    <mergeCell ref="BF2:CK2"/>
    <mergeCell ref="D3:F3"/>
    <mergeCell ref="G3:H3"/>
    <mergeCell ref="I3:J3"/>
    <mergeCell ref="A4:DB4"/>
    <mergeCell ref="D5:L5"/>
    <mergeCell ref="N5:P5"/>
    <mergeCell ref="B6:G6"/>
    <mergeCell ref="H6:L6"/>
    <mergeCell ref="M6:Q6"/>
    <mergeCell ref="R6:V6"/>
    <mergeCell ref="W6:AA6"/>
    <mergeCell ref="AB6:AF6"/>
    <mergeCell ref="AG6:AK6"/>
    <mergeCell ref="BP6:BT6"/>
    <mergeCell ref="BU6:BY6"/>
    <mergeCell ref="BZ6:CD6"/>
    <mergeCell ref="CE6:CI6"/>
    <mergeCell ref="CJ6:CK6"/>
    <mergeCell ref="B7:G7"/>
    <mergeCell ref="H7:L7"/>
    <mergeCell ref="M7:Q7"/>
    <mergeCell ref="R7:V7"/>
    <mergeCell ref="W7:AA7"/>
    <mergeCell ref="AL6:AP6"/>
    <mergeCell ref="AQ6:AU6"/>
    <mergeCell ref="AV6:AZ6"/>
    <mergeCell ref="BA6:BE6"/>
    <mergeCell ref="BF6:BJ6"/>
    <mergeCell ref="BK6:BO6"/>
    <mergeCell ref="CJ7:CK7"/>
    <mergeCell ref="F8:G8"/>
    <mergeCell ref="C11:D11"/>
    <mergeCell ref="H11:L11"/>
    <mergeCell ref="M11:Q11"/>
    <mergeCell ref="R11:V11"/>
    <mergeCell ref="W11:AA11"/>
    <mergeCell ref="AB11:AF11"/>
    <mergeCell ref="AG11:AK11"/>
    <mergeCell ref="AL11:AP11"/>
    <mergeCell ref="BF7:BJ7"/>
    <mergeCell ref="BK7:BO7"/>
    <mergeCell ref="BP7:BT7"/>
    <mergeCell ref="BU7:BY7"/>
    <mergeCell ref="BZ7:CD7"/>
    <mergeCell ref="CE7:CI7"/>
    <mergeCell ref="AB7:AF7"/>
    <mergeCell ref="AG7:AK7"/>
    <mergeCell ref="AL7:AP7"/>
    <mergeCell ref="AQ7:AU7"/>
    <mergeCell ref="AV7:AZ7"/>
    <mergeCell ref="BA7:BE7"/>
    <mergeCell ref="BU11:BY11"/>
    <mergeCell ref="BZ11:CD11"/>
    <mergeCell ref="CE11:CI11"/>
    <mergeCell ref="A54:G54"/>
    <mergeCell ref="H54:I54"/>
    <mergeCell ref="J54:K54"/>
    <mergeCell ref="R54:AA54"/>
    <mergeCell ref="AL54:BY54"/>
    <mergeCell ref="CE54:CX54"/>
    <mergeCell ref="AQ11:AU11"/>
    <mergeCell ref="AV11:AZ11"/>
    <mergeCell ref="BA11:BE11"/>
    <mergeCell ref="BF11:BJ11"/>
    <mergeCell ref="BK11:BO11"/>
    <mergeCell ref="BP11:BT11"/>
    <mergeCell ref="CE55:CX55"/>
    <mergeCell ref="A56:C56"/>
    <mergeCell ref="D56:G56"/>
    <mergeCell ref="H56:I56"/>
    <mergeCell ref="J56:K56"/>
    <mergeCell ref="A57:C57"/>
    <mergeCell ref="D57:G57"/>
    <mergeCell ref="H57:I57"/>
    <mergeCell ref="J57:K57"/>
    <mergeCell ref="A55:C55"/>
    <mergeCell ref="D55:G55"/>
    <mergeCell ref="H55:I55"/>
    <mergeCell ref="J55:K55"/>
    <mergeCell ref="R55:AA55"/>
    <mergeCell ref="AL55:BY55"/>
    <mergeCell ref="A60:C60"/>
    <mergeCell ref="D60:G60"/>
    <mergeCell ref="H60:I60"/>
    <mergeCell ref="J60:K60"/>
    <mergeCell ref="A61:C61"/>
    <mergeCell ref="D61:G61"/>
    <mergeCell ref="H61:I61"/>
    <mergeCell ref="J61:K61"/>
    <mergeCell ref="A58:C58"/>
    <mergeCell ref="D58:G58"/>
    <mergeCell ref="H58:I58"/>
    <mergeCell ref="J58:K58"/>
    <mergeCell ref="A59:C59"/>
    <mergeCell ref="D59:G59"/>
    <mergeCell ref="H59:I59"/>
    <mergeCell ref="J59:K59"/>
    <mergeCell ref="K8:K9"/>
    <mergeCell ref="L8:L9"/>
    <mergeCell ref="M8:M9"/>
    <mergeCell ref="N8:N9"/>
    <mergeCell ref="O8:O9"/>
    <mergeCell ref="P8:P9"/>
    <mergeCell ref="A6:A9"/>
    <mergeCell ref="B8:B9"/>
    <mergeCell ref="E8:E9"/>
    <mergeCell ref="H8:H9"/>
    <mergeCell ref="I8:I9"/>
    <mergeCell ref="J8:J9"/>
    <mergeCell ref="W8:W9"/>
    <mergeCell ref="X8:X9"/>
    <mergeCell ref="Y8:Y9"/>
    <mergeCell ref="Z8:Z9"/>
    <mergeCell ref="AA8:AA9"/>
    <mergeCell ref="AB8:AB9"/>
    <mergeCell ref="Q8:Q9"/>
    <mergeCell ref="R8:R9"/>
    <mergeCell ref="S8:S9"/>
    <mergeCell ref="T8:T9"/>
    <mergeCell ref="U8:U9"/>
    <mergeCell ref="V8:V9"/>
    <mergeCell ref="AI8:AI9"/>
    <mergeCell ref="AJ8:AJ9"/>
    <mergeCell ref="AK8:AK9"/>
    <mergeCell ref="AL8:AL9"/>
    <mergeCell ref="AM8:AM9"/>
    <mergeCell ref="AN8:AN9"/>
    <mergeCell ref="AC8:AC9"/>
    <mergeCell ref="AD8:AD9"/>
    <mergeCell ref="AE8:AE9"/>
    <mergeCell ref="AF8:AF9"/>
    <mergeCell ref="AG8:AG9"/>
    <mergeCell ref="AH8:AH9"/>
    <mergeCell ref="AU8:AU9"/>
    <mergeCell ref="AV8:AV9"/>
    <mergeCell ref="AW8:AW9"/>
    <mergeCell ref="AX8:AX9"/>
    <mergeCell ref="AY8:AY9"/>
    <mergeCell ref="AZ8:AZ9"/>
    <mergeCell ref="AO8:AO9"/>
    <mergeCell ref="AP8:AP9"/>
    <mergeCell ref="AQ8:AQ9"/>
    <mergeCell ref="AR8:AR9"/>
    <mergeCell ref="AS8:AS9"/>
    <mergeCell ref="AT8:AT9"/>
    <mergeCell ref="BG8:BG9"/>
    <mergeCell ref="BH8:BH9"/>
    <mergeCell ref="BI8:BI9"/>
    <mergeCell ref="BJ8:BJ9"/>
    <mergeCell ref="BK8:BK9"/>
    <mergeCell ref="BL8:BL9"/>
    <mergeCell ref="BA8:BA9"/>
    <mergeCell ref="BB8:BB9"/>
    <mergeCell ref="BC8:BC9"/>
    <mergeCell ref="BD8:BD9"/>
    <mergeCell ref="BE8:BE9"/>
    <mergeCell ref="BF8:BF9"/>
    <mergeCell ref="BU8:BU9"/>
    <mergeCell ref="BV8:BV9"/>
    <mergeCell ref="BW8:BW9"/>
    <mergeCell ref="BX8:BX9"/>
    <mergeCell ref="BM8:BM9"/>
    <mergeCell ref="BN8:BN9"/>
    <mergeCell ref="BO8:BO9"/>
    <mergeCell ref="BP8:BP9"/>
    <mergeCell ref="BQ8:BQ9"/>
    <mergeCell ref="BR8:BR9"/>
    <mergeCell ref="CQ7:CQ9"/>
    <mergeCell ref="DH7:DH9"/>
    <mergeCell ref="CM6:CN7"/>
    <mergeCell ref="C8:D9"/>
    <mergeCell ref="CK8:CK9"/>
    <mergeCell ref="CL6:CL9"/>
    <mergeCell ref="CM8:CM9"/>
    <mergeCell ref="CN8:CN9"/>
    <mergeCell ref="CO6:CO9"/>
    <mergeCell ref="CP6:CP9"/>
    <mergeCell ref="CE8:CE9"/>
    <mergeCell ref="CF8:CF9"/>
    <mergeCell ref="CG8:CG9"/>
    <mergeCell ref="CH8:CH9"/>
    <mergeCell ref="CI8:CI9"/>
    <mergeCell ref="CJ8:CJ9"/>
    <mergeCell ref="BY8:BY9"/>
    <mergeCell ref="BZ8:BZ9"/>
    <mergeCell ref="CA8:CA9"/>
    <mergeCell ref="CB8:CB9"/>
    <mergeCell ref="CC8:CC9"/>
    <mergeCell ref="CD8:CD9"/>
    <mergeCell ref="BS8:BS9"/>
    <mergeCell ref="BT8:BT9"/>
  </mergeCells>
  <conditionalFormatting sqref="BV12:BV51 BQ12:BQ51 BL12:BL51 BG12:BG51 CA12:CA51 CF12:CF51 AW12:AW51 AR12:AR51 AM12:AM51 AH12:AH51 AC12:AC51 X12:X51 S12:S51 N12:N51 I12:I51">
    <cfRule type="cellIs" dxfId="45" priority="1" stopIfTrue="1" operator="lessThan">
      <formula>5</formula>
    </cfRule>
  </conditionalFormatting>
  <conditionalFormatting sqref="BC12:BC51 CG12:CG51 CB12:CB51 BW12:BW51 BR12:BR51 BM12:BM51 BH12:BH51 O12:O51 J12:J51 AX12:AX51 AS12:AS51 AN12:AN51 AI12:AI51 AD12:AD51 Y12:Y51 T12:T51">
    <cfRule type="cellIs" dxfId="44" priority="2" stopIfTrue="1" operator="lessThan">
      <formula>5</formula>
    </cfRule>
  </conditionalFormatting>
  <conditionalFormatting sqref="BF12:BF51 CE12:CE51 BK12:BK51 BP12:BP51 BU12:BU51 BZ12:BZ51 H12:H51 M12:M51 R12:R51 W12:W51 AB12:AB51 AG12:AG51 AL12:AL51 AQ12:AQ51 AV12:AV51">
    <cfRule type="cellIs" dxfId="43" priority="3" stopIfTrue="1" operator="lessThan">
      <formula>3</formula>
    </cfRule>
  </conditionalFormatting>
  <conditionalFormatting sqref="CD12:CD51 AZ12:AZ51 BJ12:BJ51 BO12:BO51 BT12:BT51 BY12:BY51 AU12:AU51 L12:L51 Q12:Q51 V12:V51 AA12:AA51 AF12:AF51 AK12:AK51 AP12:AP51 CI12:CI51">
    <cfRule type="cellIs" dxfId="42" priority="4" stopIfTrue="1" operator="lessThan">
      <formula>5</formula>
    </cfRule>
  </conditionalFormatting>
  <conditionalFormatting sqref="CJ12:CK51">
    <cfRule type="cellIs" dxfId="41" priority="5" stopIfTrue="1" operator="lessThan">
      <formula>5</formula>
    </cfRule>
  </conditionalFormatting>
  <printOptions horizontalCentered="1"/>
  <pageMargins left="0.25" right="0.25" top="0.25" bottom="0.5" header="0.25" footer="0.25"/>
  <pageSetup paperSize="8" scale="37" firstPageNumber="4294963191" orientation="landscape" horizontalDpi="1200" verticalDpi="1200"/>
  <headerFooter alignWithMargins="0"/>
</worksheet>
</file>

<file path=xl/worksheets/sheet7.xml><?xml version="1.0" encoding="utf-8"?>
<worksheet xmlns="http://schemas.openxmlformats.org/spreadsheetml/2006/main" xmlns:r="http://schemas.openxmlformats.org/officeDocument/2006/relationships">
  <dimension ref="A1:O63"/>
  <sheetViews>
    <sheetView topLeftCell="A25" workbookViewId="0">
      <selection activeCell="M41" sqref="M41"/>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443" t="s">
        <v>966</v>
      </c>
      <c r="G3" s="443"/>
      <c r="H3" s="443"/>
      <c r="I3" s="443"/>
      <c r="J3" s="443"/>
      <c r="K3" s="443"/>
      <c r="L3" s="443"/>
      <c r="M3" s="443"/>
      <c r="N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IF(M6="","",IF(VLOOKUP(M6,'LOP-MON'!A2:Q19,2,FALSE)=0,"",VLOOKUP(M6,'LOP-MON'!A2:Q19,2,FALSE)))</f>
        <v xml:space="preserve">Anh văn chuyên ngành </v>
      </c>
      <c r="D6" s="435"/>
      <c r="E6" s="435"/>
      <c r="F6" s="435"/>
      <c r="G6" s="435"/>
      <c r="H6" s="436" t="s">
        <v>969</v>
      </c>
      <c r="I6" s="436"/>
      <c r="J6" s="102">
        <f>IF(M6="","",IF(VLOOKUP(CONCATENATE(MID(H6,4,4),MID(M6,1,2),MID(M6,6,2)),'LOP-MON'!A2:Q19,2,FALSE)=0,"",VLOOKUP(CONCATENATE(MID(H6,4,4),MID(M6,1,2),MID(M6,6,2)),'LOP-MON'!A2:Q19,2,FALSE)))</f>
        <v>2</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5.75">
      <c r="A12" s="2">
        <f>IF(B12="","",SUBTOTAL(3,$B$12:B12))</f>
        <v>1</v>
      </c>
      <c r="B12" s="109" t="str">
        <f>IF(OR($C$6="",$J$6=""),"",IF(HKI!B12="","",HKI!B12))</f>
        <v>13B3080002</v>
      </c>
      <c r="C12" s="110" t="str">
        <f>IF(OR($C$6="",$J$6=""),"",IF(HKI!C12="","",HKI!C12))</f>
        <v>Lâm Thanh</v>
      </c>
      <c r="D12" s="111" t="str">
        <f>IF(OR($C$6="",$J$6=""),"",IF(HKI!D12="","",HKI!D12))</f>
        <v>Bình</v>
      </c>
      <c r="E12" s="29"/>
      <c r="F12" s="122"/>
      <c r="G12" s="123">
        <v>8</v>
      </c>
      <c r="H12" s="124">
        <v>9</v>
      </c>
      <c r="I12" s="123"/>
      <c r="J12" s="123">
        <v>4</v>
      </c>
      <c r="K12" s="30"/>
      <c r="L12" s="7">
        <f>IF(OR(B12="",$C$6="",$J$6=""),"",IF(ISNUMBER(E12)=TRUE,"",IF((COUNT(F12:K12))=0,0,ROUND((SUM(F12:H12)+2*SUM(I12:K12))/(COUNT(F12:H12)+2*COUNT(I12:K12)),1))))</f>
        <v>6.3</v>
      </c>
      <c r="M12" s="285">
        <v>6.8</v>
      </c>
      <c r="N12" s="230">
        <f>IF(OR(B12="",$C$6="",$J$6=""),"",IF(ISNUMBER(E12)=TRUE,E12,ROUND((L12*0.4+M12*0.6),1)))</f>
        <v>6.6</v>
      </c>
      <c r="O12" s="1" t="str">
        <f t="shared" ref="O12:O51" si="0">IF(B12="","",IF(N12="","KXL",IF(N12&lt;4,"Kém",IF(N12&lt;5,"Yếu",IF(N12&lt;6,"TB",IF(N12&lt;7,"TBK",IF(N12&lt;8,"Khá",IF(N12&lt;9,"Giỏi","XS"))))))))</f>
        <v>TBK</v>
      </c>
    </row>
    <row r="13" spans="1:15" ht="15.75">
      <c r="A13" s="2">
        <f>IF(B13="","",IF(SUBTOTAL(3,$B$12:B13)=SUBTOTAL(3,$B$12:B12),"",SUBTOTAL(3,$B$12:B13)))</f>
        <v>2</v>
      </c>
      <c r="B13" s="109" t="str">
        <f>IF(OR($C$6="",$J$6=""),"",IF(HKI!B13="","",HKI!B13))</f>
        <v>13B3080004</v>
      </c>
      <c r="C13" s="110" t="str">
        <f>IF(OR($C$6="",$J$6=""),"",IF(HKI!C13="","",HKI!C13))</f>
        <v>Nguyễn</v>
      </c>
      <c r="D13" s="111" t="str">
        <f>IF(OR($C$6="",$J$6=""),"",IF(HKI!D13="","",HKI!D13))</f>
        <v>Cảnh</v>
      </c>
      <c r="E13" s="29"/>
      <c r="F13" s="122"/>
      <c r="G13" s="123">
        <v>8</v>
      </c>
      <c r="H13" s="30">
        <v>9</v>
      </c>
      <c r="I13" s="123"/>
      <c r="J13" s="123">
        <v>3</v>
      </c>
      <c r="K13" s="30"/>
      <c r="L13" s="7">
        <f t="shared" ref="L13:L51" si="1">IF(OR(B13="",$C$6="",$J$6=""),"",IF(ISNUMBER(E13)=TRUE,"",IF((COUNT(F13:K13))=0,0,ROUND((SUM(F13:H13)+2*SUM(I13:K13))/(COUNT(F13:H13)+2*COUNT(I13:K13)),1))))</f>
        <v>5.8</v>
      </c>
      <c r="M13" s="285">
        <v>4.4000000000000004</v>
      </c>
      <c r="N13" s="230">
        <f t="shared" ref="N13:N51" si="2">IF(OR(B13="",$C$6="",$J$6=""),"",IF(ISNUMBER(E13)=TRUE,E13,ROUND((L13*0.4+M13*0.6),1)))</f>
        <v>5</v>
      </c>
      <c r="O13" s="1" t="str">
        <f t="shared" si="0"/>
        <v>TB</v>
      </c>
    </row>
    <row r="14" spans="1:15" ht="15.75">
      <c r="A14" s="2">
        <f>IF(B14="","",IF(SUBTOTAL(3,$B$12:B14)=SUBTOTAL(3,$B$12:B13),"",SUBTOTAL(3,$B$12:B14)))</f>
        <v>3</v>
      </c>
      <c r="B14" s="109" t="str">
        <f>IF(OR($C$6="",$J$6=""),"",IF(HKI!B14="","",HKI!B14))</f>
        <v>13B3080104</v>
      </c>
      <c r="C14" s="110" t="str">
        <f>IF(OR($C$6="",$J$6=""),"",IF(HKI!C14="","",HKI!C14))</f>
        <v>Lê Minh</v>
      </c>
      <c r="D14" s="111" t="str">
        <f>IF(OR($C$6="",$J$6=""),"",IF(HKI!D14="","",HKI!D14))</f>
        <v>Cường</v>
      </c>
      <c r="E14" s="29"/>
      <c r="F14" s="122"/>
      <c r="G14" s="123">
        <v>3</v>
      </c>
      <c r="H14" s="30">
        <v>5</v>
      </c>
      <c r="I14" s="123"/>
      <c r="J14" s="123">
        <v>5</v>
      </c>
      <c r="K14" s="30"/>
      <c r="L14" s="7">
        <f t="shared" si="1"/>
        <v>4.5</v>
      </c>
      <c r="M14" s="286">
        <v>0</v>
      </c>
      <c r="N14" s="230">
        <f t="shared" si="2"/>
        <v>1.8</v>
      </c>
      <c r="O14" s="1" t="str">
        <f t="shared" si="0"/>
        <v>Kém</v>
      </c>
    </row>
    <row r="15" spans="1:15" ht="15.75">
      <c r="A15" s="2">
        <f>IF(B15="","",IF(SUBTOTAL(3,$B$12:B15)=SUBTOTAL(3,$B$12:B14),"",SUBTOTAL(3,$B$12:B15)))</f>
        <v>4</v>
      </c>
      <c r="B15" s="109" t="str">
        <f>IF(OR($C$6="",$J$6=""),"",IF(HKI!B15="","",HKI!B15))</f>
        <v>13B3080008</v>
      </c>
      <c r="C15" s="110" t="str">
        <f>IF(OR($C$6="",$J$6=""),"",IF(HKI!C15="","",HKI!C15))</f>
        <v>Cao Thành</v>
      </c>
      <c r="D15" s="111" t="str">
        <f>IF(OR($C$6="",$J$6=""),"",IF(HKI!D15="","",HKI!D15))</f>
        <v>Danh</v>
      </c>
      <c r="E15" s="29"/>
      <c r="F15" s="122"/>
      <c r="G15" s="123">
        <v>9</v>
      </c>
      <c r="H15" s="30">
        <v>10</v>
      </c>
      <c r="I15" s="123"/>
      <c r="J15" s="123">
        <v>6</v>
      </c>
      <c r="K15" s="30"/>
      <c r="L15" s="7">
        <f t="shared" si="1"/>
        <v>7.8</v>
      </c>
      <c r="M15" s="285">
        <v>5.4</v>
      </c>
      <c r="N15" s="230">
        <f t="shared" si="2"/>
        <v>6.4</v>
      </c>
      <c r="O15" s="1" t="str">
        <f t="shared" si="0"/>
        <v>TBK</v>
      </c>
    </row>
    <row r="16" spans="1:15" ht="15.75">
      <c r="A16" s="2">
        <f>IF(B16="","",IF(SUBTOTAL(3,$B$12:B16)=SUBTOTAL(3,$B$12:B15),"",SUBTOTAL(3,$B$12:B16)))</f>
        <v>5</v>
      </c>
      <c r="B16" s="109" t="str">
        <f>IF(OR($C$6="",$J$6=""),"",IF(HKI!B16="","",HKI!B16))</f>
        <v>13B3080010</v>
      </c>
      <c r="C16" s="110" t="str">
        <f>IF(OR($C$6="",$J$6=""),"",IF(HKI!C16="","",HKI!C16))</f>
        <v>Nguyễn Tiến</v>
      </c>
      <c r="D16" s="111" t="str">
        <f>IF(OR($C$6="",$J$6=""),"",IF(HKI!D16="","",HKI!D16))</f>
        <v>Dũng</v>
      </c>
      <c r="E16" s="29"/>
      <c r="F16" s="122"/>
      <c r="G16" s="123">
        <v>9</v>
      </c>
      <c r="H16" s="30">
        <v>9</v>
      </c>
      <c r="I16" s="123"/>
      <c r="J16" s="123">
        <v>7</v>
      </c>
      <c r="K16" s="30"/>
      <c r="L16" s="7">
        <f t="shared" si="1"/>
        <v>8</v>
      </c>
      <c r="M16" s="285">
        <v>6.6</v>
      </c>
      <c r="N16" s="230">
        <f t="shared" si="2"/>
        <v>7.2</v>
      </c>
      <c r="O16" s="1" t="str">
        <f t="shared" si="0"/>
        <v>Khá</v>
      </c>
    </row>
    <row r="17" spans="1:15" ht="15.75">
      <c r="A17" s="2">
        <f>IF(B17="","",IF(SUBTOTAL(3,$B$12:B17)=SUBTOTAL(3,$B$12:B16),"",SUBTOTAL(3,$B$12:B17)))</f>
        <v>6</v>
      </c>
      <c r="B17" s="109" t="str">
        <f>IF(OR($C$6="",$J$6=""),"",IF(HKI!B17="","",HKI!B17))</f>
        <v>13B3080012</v>
      </c>
      <c r="C17" s="110" t="str">
        <f>IF(OR($C$6="",$J$6=""),"",IF(HKI!C17="","",HKI!C17))</f>
        <v>Võ Hồng</v>
      </c>
      <c r="D17" s="111" t="str">
        <f>IF(OR($C$6="",$J$6=""),"",IF(HKI!D17="","",HKI!D17))</f>
        <v>Dương</v>
      </c>
      <c r="E17" s="29"/>
      <c r="F17" s="122"/>
      <c r="G17" s="123">
        <v>9</v>
      </c>
      <c r="H17" s="30">
        <v>9</v>
      </c>
      <c r="I17" s="123"/>
      <c r="J17" s="123">
        <v>4</v>
      </c>
      <c r="K17" s="30"/>
      <c r="L17" s="7">
        <f t="shared" si="1"/>
        <v>6.5</v>
      </c>
      <c r="M17" s="285">
        <v>6.6</v>
      </c>
      <c r="N17" s="230">
        <f t="shared" si="2"/>
        <v>6.6</v>
      </c>
      <c r="O17" s="1" t="str">
        <f t="shared" si="0"/>
        <v>TBK</v>
      </c>
    </row>
    <row r="18" spans="1:15" ht="15.75">
      <c r="A18" s="2">
        <f>IF(B18="","",IF(SUBTOTAL(3,$B$12:B18)=SUBTOTAL(3,$B$12:B17),"",SUBTOTAL(3,$B$12:B18)))</f>
        <v>7</v>
      </c>
      <c r="B18" s="109" t="str">
        <f>IF(OR($C$6="",$J$6=""),"",IF(HKI!B18="","",HKI!B18))</f>
        <v>13B3080016</v>
      </c>
      <c r="C18" s="110" t="str">
        <f>IF(OR($C$6="",$J$6=""),"",IF(HKI!C18="","",HKI!C18))</f>
        <v>Nguyễn Quang</v>
      </c>
      <c r="D18" s="111" t="str">
        <f>IF(OR($C$6="",$J$6=""),"",IF(HKI!D18="","",HKI!D18))</f>
        <v>Đại</v>
      </c>
      <c r="E18" s="29"/>
      <c r="F18" s="122"/>
      <c r="G18" s="123">
        <v>5</v>
      </c>
      <c r="H18" s="30">
        <v>5</v>
      </c>
      <c r="I18" s="123"/>
      <c r="J18" s="123">
        <v>3</v>
      </c>
      <c r="K18" s="30"/>
      <c r="L18" s="7">
        <f t="shared" si="1"/>
        <v>4</v>
      </c>
      <c r="M18" s="286">
        <v>0</v>
      </c>
      <c r="N18" s="230">
        <f t="shared" si="2"/>
        <v>1.6</v>
      </c>
      <c r="O18" s="1" t="str">
        <f t="shared" si="0"/>
        <v>Kém</v>
      </c>
    </row>
    <row r="19" spans="1:15" ht="15.75">
      <c r="A19" s="2">
        <f>IF(B19="","",IF(SUBTOTAL(3,$B$12:B19)=SUBTOTAL(3,$B$12:B18),"",SUBTOTAL(3,$B$12:B19)))</f>
        <v>8</v>
      </c>
      <c r="B19" s="109" t="str">
        <f>IF(OR($C$6="",$J$6=""),"",IF(HKI!B19="","",HKI!B19))</f>
        <v>13B3080018</v>
      </c>
      <c r="C19" s="110" t="str">
        <f>IF(OR($C$6="",$J$6=""),"",IF(HKI!C19="","",HKI!C19))</f>
        <v>Nguyễn Hồng</v>
      </c>
      <c r="D19" s="111" t="str">
        <f>IF(OR($C$6="",$J$6=""),"",IF(HKI!D19="","",HKI!D19))</f>
        <v>Đức</v>
      </c>
      <c r="E19" s="29"/>
      <c r="F19" s="122"/>
      <c r="G19" s="123">
        <v>8</v>
      </c>
      <c r="H19" s="30">
        <v>8</v>
      </c>
      <c r="I19" s="123"/>
      <c r="J19" s="123">
        <v>6</v>
      </c>
      <c r="K19" s="30"/>
      <c r="L19" s="7">
        <f t="shared" si="1"/>
        <v>7</v>
      </c>
      <c r="M19" s="285">
        <v>7</v>
      </c>
      <c r="N19" s="230">
        <f t="shared" si="2"/>
        <v>7</v>
      </c>
      <c r="O19" s="1" t="str">
        <f t="shared" si="0"/>
        <v>Khá</v>
      </c>
    </row>
    <row r="20" spans="1:15" ht="15.75">
      <c r="A20" s="2">
        <f>IF(B20="","",IF(SUBTOTAL(3,$B$12:B20)=SUBTOTAL(3,$B$12:B19),"",SUBTOTAL(3,$B$12:B20)))</f>
        <v>9</v>
      </c>
      <c r="B20" s="109" t="str">
        <f>IF(OR($C$6="",$J$6=""),"",IF(HKI!B20="","",HKI!B20))</f>
        <v>13B3080100</v>
      </c>
      <c r="C20" s="110" t="str">
        <f>IF(OR($C$6="",$J$6=""),"",IF(HKI!C20="","",HKI!C20))</f>
        <v>Nguyễn Hoàng</v>
      </c>
      <c r="D20" s="111" t="str">
        <f>IF(OR($C$6="",$J$6=""),"",IF(HKI!D20="","",HKI!D20))</f>
        <v>Gia</v>
      </c>
      <c r="E20" s="29"/>
      <c r="F20" s="122"/>
      <c r="G20" s="123">
        <v>8</v>
      </c>
      <c r="H20" s="30">
        <v>8</v>
      </c>
      <c r="I20" s="123"/>
      <c r="J20" s="123">
        <v>4</v>
      </c>
      <c r="K20" s="30"/>
      <c r="L20" s="7">
        <f t="shared" si="1"/>
        <v>6</v>
      </c>
      <c r="M20" s="285">
        <v>5.4</v>
      </c>
      <c r="N20" s="230">
        <f t="shared" si="2"/>
        <v>5.6</v>
      </c>
      <c r="O20" s="1" t="str">
        <f t="shared" si="0"/>
        <v>TB</v>
      </c>
    </row>
    <row r="21" spans="1:15" ht="15.75">
      <c r="A21" s="2">
        <f>IF(B21="","",IF(SUBTOTAL(3,$B$12:B21)=SUBTOTAL(3,$B$12:B20),"",SUBTOTAL(3,$B$12:B21)))</f>
        <v>10</v>
      </c>
      <c r="B21" s="109" t="str">
        <f>IF(OR($C$6="",$J$6=""),"",IF(HKI!B21="","",HKI!B21))</f>
        <v>13B3080026</v>
      </c>
      <c r="C21" s="110" t="str">
        <f>IF(OR($C$6="",$J$6=""),"",IF(HKI!C21="","",HKI!C21))</f>
        <v>Nguyễn Cảnh</v>
      </c>
      <c r="D21" s="111" t="str">
        <f>IF(OR($C$6="",$J$6=""),"",IF(HKI!D21="","",HKI!D21))</f>
        <v>Hưng</v>
      </c>
      <c r="E21" s="29"/>
      <c r="F21" s="122"/>
      <c r="G21" s="123">
        <v>7</v>
      </c>
      <c r="H21" s="30">
        <v>7</v>
      </c>
      <c r="I21" s="123"/>
      <c r="J21" s="123">
        <v>4</v>
      </c>
      <c r="K21" s="30"/>
      <c r="L21" s="7">
        <f t="shared" si="1"/>
        <v>5.5</v>
      </c>
      <c r="M21" s="285">
        <v>6.4</v>
      </c>
      <c r="N21" s="230">
        <f t="shared" si="2"/>
        <v>6</v>
      </c>
      <c r="O21" s="1" t="str">
        <f t="shared" si="0"/>
        <v>TBK</v>
      </c>
    </row>
    <row r="22" spans="1:15" ht="15.75">
      <c r="A22" s="2">
        <f>IF(B22="","",IF(SUBTOTAL(3,$B$12:B22)=SUBTOTAL(3,$B$12:B21),"",SUBTOTAL(3,$B$12:B22)))</f>
        <v>11</v>
      </c>
      <c r="B22" s="109" t="str">
        <f>IF(OR($C$6="",$J$6=""),"",IF(HKI!B22="","",HKI!B22))</f>
        <v>13B3080030</v>
      </c>
      <c r="C22" s="110" t="str">
        <f>IF(OR($C$6="",$J$6=""),"",IF(HKI!C22="","",HKI!C22))</f>
        <v>Lê Quốc</v>
      </c>
      <c r="D22" s="111" t="str">
        <f>IF(OR($C$6="",$J$6=""),"",IF(HKI!D22="","",HKI!D22))</f>
        <v>Huy</v>
      </c>
      <c r="E22" s="29"/>
      <c r="F22" s="122"/>
      <c r="G22" s="123">
        <v>8</v>
      </c>
      <c r="H22" s="30">
        <v>7</v>
      </c>
      <c r="I22" s="123"/>
      <c r="J22" s="123">
        <v>5</v>
      </c>
      <c r="K22" s="30"/>
      <c r="L22" s="7">
        <f t="shared" si="1"/>
        <v>6.3</v>
      </c>
      <c r="M22" s="285">
        <v>7.2</v>
      </c>
      <c r="N22" s="230">
        <f t="shared" si="2"/>
        <v>6.8</v>
      </c>
      <c r="O22" s="1" t="str">
        <f t="shared" si="0"/>
        <v>TBK</v>
      </c>
    </row>
    <row r="23" spans="1:15" ht="15.75">
      <c r="A23" s="2">
        <f>IF(B23="","",IF(SUBTOTAL(3,$B$12:B23)=SUBTOTAL(3,$B$12:B22),"",SUBTOTAL(3,$B$12:B23)))</f>
        <v>12</v>
      </c>
      <c r="B23" s="109" t="str">
        <f>IF(OR($C$6="",$J$6=""),"",IF(HKI!B23="","",HKI!B23))</f>
        <v>13B3080032</v>
      </c>
      <c r="C23" s="110" t="str">
        <f>IF(OR($C$6="",$J$6=""),"",IF(HKI!C23="","",HKI!C23))</f>
        <v>Nguyễn Văn</v>
      </c>
      <c r="D23" s="111" t="str">
        <f>IF(OR($C$6="",$J$6=""),"",IF(HKI!D23="","",HKI!D23))</f>
        <v>Khánh</v>
      </c>
      <c r="E23" s="29"/>
      <c r="F23" s="122"/>
      <c r="G23" s="123">
        <v>9</v>
      </c>
      <c r="H23" s="30">
        <v>7</v>
      </c>
      <c r="I23" s="123"/>
      <c r="J23" s="123">
        <v>5</v>
      </c>
      <c r="K23" s="30"/>
      <c r="L23" s="7">
        <f t="shared" si="1"/>
        <v>6.5</v>
      </c>
      <c r="M23" s="285">
        <v>6.6</v>
      </c>
      <c r="N23" s="230">
        <f t="shared" si="2"/>
        <v>6.6</v>
      </c>
      <c r="O23" s="1" t="str">
        <f t="shared" si="0"/>
        <v>TBK</v>
      </c>
    </row>
    <row r="24" spans="1:15" ht="15.75">
      <c r="A24" s="2">
        <f>IF(B24="","",IF(SUBTOTAL(3,$B$12:B24)=SUBTOTAL(3,$B$12:B23),"",SUBTOTAL(3,$B$12:B24)))</f>
        <v>13</v>
      </c>
      <c r="B24" s="109" t="str">
        <f>IF(OR($C$6="",$J$6=""),"",IF(HKI!B24="","",HKI!B24))</f>
        <v>13B3080034</v>
      </c>
      <c r="C24" s="110" t="str">
        <f>IF(OR($C$6="",$J$6=""),"",IF(HKI!C24="","",HKI!C24))</f>
        <v>Lê Quang</v>
      </c>
      <c r="D24" s="111" t="str">
        <f>IF(OR($C$6="",$J$6=""),"",IF(HKI!D24="","",HKI!D24))</f>
        <v>Kính</v>
      </c>
      <c r="E24" s="29"/>
      <c r="F24" s="122"/>
      <c r="G24" s="123">
        <v>8</v>
      </c>
      <c r="H24" s="30">
        <v>8</v>
      </c>
      <c r="I24" s="123"/>
      <c r="J24" s="123">
        <v>4</v>
      </c>
      <c r="K24" s="30"/>
      <c r="L24" s="7">
        <f t="shared" si="1"/>
        <v>6</v>
      </c>
      <c r="M24" s="285">
        <v>7</v>
      </c>
      <c r="N24" s="230">
        <f t="shared" si="2"/>
        <v>6.6</v>
      </c>
      <c r="O24" s="1" t="str">
        <f t="shared" si="0"/>
        <v>TBK</v>
      </c>
    </row>
    <row r="25" spans="1:15" ht="15.75">
      <c r="A25" s="2">
        <f>IF(B25="","",IF(SUBTOTAL(3,$B$12:B25)=SUBTOTAL(3,$B$12:B24),"",SUBTOTAL(3,$B$12:B25)))</f>
        <v>14</v>
      </c>
      <c r="B25" s="109" t="str">
        <f>IF(OR($C$6="",$J$6=""),"",IF(HKI!B25="","",HKI!B25))</f>
        <v>13B3080036</v>
      </c>
      <c r="C25" s="110" t="str">
        <f>IF(OR($C$6="",$J$6=""),"",IF(HKI!C25="","",HKI!C25))</f>
        <v>Trần Trung</v>
      </c>
      <c r="D25" s="111" t="str">
        <f>IF(OR($C$6="",$J$6=""),"",IF(HKI!D25="","",HKI!D25))</f>
        <v>Lâm</v>
      </c>
      <c r="E25" s="29"/>
      <c r="F25" s="122"/>
      <c r="G25" s="123">
        <v>8</v>
      </c>
      <c r="H25" s="30">
        <v>7</v>
      </c>
      <c r="I25" s="123"/>
      <c r="J25" s="123">
        <v>4</v>
      </c>
      <c r="K25" s="30"/>
      <c r="L25" s="7">
        <f t="shared" si="1"/>
        <v>5.8</v>
      </c>
      <c r="M25" s="285">
        <v>6.8</v>
      </c>
      <c r="N25" s="230">
        <f t="shared" si="2"/>
        <v>6.4</v>
      </c>
      <c r="O25" s="1" t="str">
        <f t="shared" si="0"/>
        <v>TBK</v>
      </c>
    </row>
    <row r="26" spans="1:15" ht="15.75">
      <c r="A26" s="2">
        <f>IF(B26="","",IF(SUBTOTAL(3,$B$12:B26)=SUBTOTAL(3,$B$12:B25),"",SUBTOTAL(3,$B$12:B26)))</f>
        <v>15</v>
      </c>
      <c r="B26" s="109" t="str">
        <f>IF(OR($C$6="",$J$6=""),"",IF(HKI!B26="","",HKI!B26))</f>
        <v>13B3080046</v>
      </c>
      <c r="C26" s="110" t="str">
        <f>IF(OR($C$6="",$J$6=""),"",IF(HKI!C26="","",HKI!C26))</f>
        <v>Huỳnh Trung</v>
      </c>
      <c r="D26" s="111" t="str">
        <f>IF(OR($C$6="",$J$6=""),"",IF(HKI!D26="","",HKI!D26))</f>
        <v>Ngãi</v>
      </c>
      <c r="E26" s="29"/>
      <c r="F26" s="122"/>
      <c r="G26" s="123">
        <v>8</v>
      </c>
      <c r="H26" s="30">
        <v>8</v>
      </c>
      <c r="I26" s="123"/>
      <c r="J26" s="123">
        <v>4</v>
      </c>
      <c r="K26" s="30"/>
      <c r="L26" s="7">
        <f t="shared" si="1"/>
        <v>6</v>
      </c>
      <c r="M26" s="285">
        <v>6.8</v>
      </c>
      <c r="N26" s="230">
        <f t="shared" si="2"/>
        <v>6.5</v>
      </c>
      <c r="O26" s="1" t="str">
        <f t="shared" si="0"/>
        <v>TBK</v>
      </c>
    </row>
    <row r="27" spans="1:15" ht="15.75">
      <c r="A27" s="2">
        <f>IF(B27="","",IF(SUBTOTAL(3,$B$12:B27)=SUBTOTAL(3,$B$12:B26),"",SUBTOTAL(3,$B$12:B27)))</f>
        <v>16</v>
      </c>
      <c r="B27" s="109" t="str">
        <f>IF(OR($C$6="",$J$6=""),"",IF(HKI!B27="","",HKI!B27))</f>
        <v>13B3080090</v>
      </c>
      <c r="C27" s="110" t="str">
        <f>IF(OR($C$6="",$J$6=""),"",IF(HKI!C27="","",HKI!C27))</f>
        <v>Nguyễn Văn</v>
      </c>
      <c r="D27" s="111" t="str">
        <f>IF(OR($C$6="",$J$6=""),"",IF(HKI!D27="","",HKI!D27))</f>
        <v>Phong</v>
      </c>
      <c r="E27" s="29"/>
      <c r="F27" s="122"/>
      <c r="G27" s="123">
        <v>9</v>
      </c>
      <c r="H27" s="30">
        <v>7</v>
      </c>
      <c r="I27" s="123"/>
      <c r="J27" s="123">
        <v>5</v>
      </c>
      <c r="K27" s="30"/>
      <c r="L27" s="7">
        <f t="shared" si="1"/>
        <v>6.5</v>
      </c>
      <c r="M27" s="285">
        <v>5.8</v>
      </c>
      <c r="N27" s="230">
        <f t="shared" si="2"/>
        <v>6.1</v>
      </c>
      <c r="O27" s="1" t="str">
        <f t="shared" si="0"/>
        <v>TBK</v>
      </c>
    </row>
    <row r="28" spans="1:15" ht="15.75">
      <c r="A28" s="2">
        <f>IF(B28="","",IF(SUBTOTAL(3,$B$12:B28)=SUBTOTAL(3,$B$12:B27),"",SUBTOTAL(3,$B$12:B28)))</f>
        <v>17</v>
      </c>
      <c r="B28" s="109" t="str">
        <f>IF(OR($C$6="",$J$6=""),"",IF(HKI!B28="","",HKI!B28))</f>
        <v>13B3080052</v>
      </c>
      <c r="C28" s="110" t="str">
        <f>IF(OR($C$6="",$J$6=""),"",IF(HKI!C28="","",HKI!C28))</f>
        <v>Trần Nguyễn Chí</v>
      </c>
      <c r="D28" s="111" t="str">
        <f>IF(OR($C$6="",$J$6=""),"",IF(HKI!D28="","",HKI!D28))</f>
        <v>Phong</v>
      </c>
      <c r="E28" s="29"/>
      <c r="F28" s="122"/>
      <c r="G28" s="123">
        <v>9</v>
      </c>
      <c r="H28" s="30">
        <v>9</v>
      </c>
      <c r="I28" s="123"/>
      <c r="J28" s="123">
        <v>7</v>
      </c>
      <c r="K28" s="30"/>
      <c r="L28" s="7">
        <f t="shared" si="1"/>
        <v>8</v>
      </c>
      <c r="M28" s="285">
        <v>6.4</v>
      </c>
      <c r="N28" s="230">
        <f t="shared" si="2"/>
        <v>7</v>
      </c>
      <c r="O28" s="1" t="str">
        <f t="shared" si="0"/>
        <v>Khá</v>
      </c>
    </row>
    <row r="29" spans="1:15" ht="15.75">
      <c r="A29" s="2">
        <f>IF(B29="","",IF(SUBTOTAL(3,$B$12:B29)=SUBTOTAL(3,$B$12:B28),"",SUBTOTAL(3,$B$12:B29)))</f>
        <v>18</v>
      </c>
      <c r="B29" s="109" t="str">
        <f>IF(OR($C$6="",$J$6=""),"",IF(HKI!B29="","",HKI!B29))</f>
        <v>13B3080054</v>
      </c>
      <c r="C29" s="110" t="str">
        <f>IF(OR($C$6="",$J$6=""),"",IF(HKI!C29="","",HKI!C29))</f>
        <v>Nguyễn Hữu</v>
      </c>
      <c r="D29" s="111" t="str">
        <f>IF(OR($C$6="",$J$6=""),"",IF(HKI!D29="","",HKI!D29))</f>
        <v>Phước</v>
      </c>
      <c r="E29" s="29"/>
      <c r="F29" s="122"/>
      <c r="G29" s="123">
        <v>6</v>
      </c>
      <c r="H29" s="30">
        <v>7</v>
      </c>
      <c r="I29" s="123"/>
      <c r="J29" s="123">
        <v>6</v>
      </c>
      <c r="K29" s="30"/>
      <c r="L29" s="7">
        <f t="shared" si="1"/>
        <v>6.3</v>
      </c>
      <c r="M29" s="285">
        <v>5.8</v>
      </c>
      <c r="N29" s="230">
        <f t="shared" si="2"/>
        <v>6</v>
      </c>
      <c r="O29" s="1" t="str">
        <f t="shared" si="0"/>
        <v>TBK</v>
      </c>
    </row>
    <row r="30" spans="1:15" ht="15.75">
      <c r="A30" s="2">
        <f>IF(B30="","",IF(SUBTOTAL(3,$B$12:B30)=SUBTOTAL(3,$B$12:B29),"",SUBTOTAL(3,$B$12:B30)))</f>
        <v>19</v>
      </c>
      <c r="B30" s="109" t="str">
        <f>IF(OR($C$6="",$J$6=""),"",IF(HKI!B30="","",HKI!B30))</f>
        <v>13B3080058</v>
      </c>
      <c r="C30" s="110" t="str">
        <f>IF(OR($C$6="",$J$6=""),"",IF(HKI!C30="","",HKI!C30))</f>
        <v>Nguyễn Hoàng</v>
      </c>
      <c r="D30" s="111" t="str">
        <f>IF(OR($C$6="",$J$6=""),"",IF(HKI!D30="","",HKI!D30))</f>
        <v>Quân</v>
      </c>
      <c r="E30" s="29"/>
      <c r="F30" s="122"/>
      <c r="G30" s="123">
        <v>9</v>
      </c>
      <c r="H30" s="30">
        <v>7</v>
      </c>
      <c r="I30" s="123"/>
      <c r="J30" s="123">
        <v>4</v>
      </c>
      <c r="K30" s="30"/>
      <c r="L30" s="7">
        <f t="shared" si="1"/>
        <v>6</v>
      </c>
      <c r="M30" s="285">
        <v>6.6</v>
      </c>
      <c r="N30" s="230">
        <f t="shared" si="2"/>
        <v>6.4</v>
      </c>
      <c r="O30" s="1" t="str">
        <f t="shared" si="0"/>
        <v>TBK</v>
      </c>
    </row>
    <row r="31" spans="1:15" ht="15.75">
      <c r="A31" s="2">
        <f>IF(B31="","",IF(SUBTOTAL(3,$B$12:B31)=SUBTOTAL(3,$B$12:B30),"",SUBTOTAL(3,$B$12:B31)))</f>
        <v>20</v>
      </c>
      <c r="B31" s="109" t="str">
        <f>IF(OR($C$6="",$J$6=""),"",IF(HKI!B31="","",HKI!B31))</f>
        <v>13B3080060</v>
      </c>
      <c r="C31" s="110" t="str">
        <f>IF(OR($C$6="",$J$6=""),"",IF(HKI!C31="","",HKI!C31))</f>
        <v>Nguyễn Minh</v>
      </c>
      <c r="D31" s="111" t="str">
        <f>IF(OR($C$6="",$J$6=""),"",IF(HKI!D31="","",HKI!D31))</f>
        <v>Quy</v>
      </c>
      <c r="E31" s="29"/>
      <c r="F31" s="122"/>
      <c r="G31" s="123">
        <v>9</v>
      </c>
      <c r="H31" s="30">
        <v>8</v>
      </c>
      <c r="I31" s="123"/>
      <c r="J31" s="123">
        <v>4</v>
      </c>
      <c r="K31" s="30"/>
      <c r="L31" s="7">
        <f t="shared" si="1"/>
        <v>6.3</v>
      </c>
      <c r="M31" s="285">
        <v>5.4</v>
      </c>
      <c r="N31" s="230">
        <f t="shared" si="2"/>
        <v>5.8</v>
      </c>
      <c r="O31" s="1" t="str">
        <f t="shared" si="0"/>
        <v>TB</v>
      </c>
    </row>
    <row r="32" spans="1:15" ht="15.75">
      <c r="A32" s="2">
        <f>IF(B32="","",IF(SUBTOTAL(3,$B$12:B32)=SUBTOTAL(3,$B$12:B31),"",SUBTOTAL(3,$B$12:B32)))</f>
        <v>21</v>
      </c>
      <c r="B32" s="109" t="str">
        <f>IF(OR($C$6="",$J$6=""),"",IF(HKI!B32="","",HKI!B32))</f>
        <v>13B3080096</v>
      </c>
      <c r="C32" s="110" t="str">
        <f>IF(OR($C$6="",$J$6=""),"",IF(HKI!C32="","",HKI!C32))</f>
        <v>Thái Hoàng</v>
      </c>
      <c r="D32" s="111" t="str">
        <f>IF(OR($C$6="",$J$6=""),"",IF(HKI!D32="","",HKI!D32))</f>
        <v>Tâm</v>
      </c>
      <c r="E32" s="29"/>
      <c r="F32" s="122"/>
      <c r="G32" s="123">
        <v>6</v>
      </c>
      <c r="H32" s="30">
        <v>8</v>
      </c>
      <c r="I32" s="123"/>
      <c r="J32" s="123">
        <v>4</v>
      </c>
      <c r="K32" s="30"/>
      <c r="L32" s="7">
        <f t="shared" si="1"/>
        <v>5.5</v>
      </c>
      <c r="M32" s="285">
        <v>5.6</v>
      </c>
      <c r="N32" s="230">
        <f t="shared" si="2"/>
        <v>5.6</v>
      </c>
      <c r="O32" s="1" t="str">
        <f t="shared" si="0"/>
        <v>TB</v>
      </c>
    </row>
    <row r="33" spans="1:15" ht="15.75">
      <c r="A33" s="2">
        <f>IF(B33="","",IF(SUBTOTAL(3,$B$12:B33)=SUBTOTAL(3,$B$12:B32),"",SUBTOTAL(3,$B$12:B33)))</f>
        <v>22</v>
      </c>
      <c r="B33" s="109" t="str">
        <f>IF(OR($C$6="",$J$6=""),"",IF(HKI!B33="","",HKI!B33))</f>
        <v>13B3080066</v>
      </c>
      <c r="C33" s="110" t="str">
        <f>IF(OR($C$6="",$J$6=""),"",IF(HKI!C33="","",HKI!C33))</f>
        <v>Nguyễn Đức</v>
      </c>
      <c r="D33" s="111" t="str">
        <f>IF(OR($C$6="",$J$6=""),"",IF(HKI!D33="","",HKI!D33))</f>
        <v>Thắng</v>
      </c>
      <c r="E33" s="29"/>
      <c r="F33" s="122"/>
      <c r="G33" s="123">
        <v>7</v>
      </c>
      <c r="H33" s="30">
        <v>8</v>
      </c>
      <c r="I33" s="123"/>
      <c r="J33" s="123">
        <v>3</v>
      </c>
      <c r="K33" s="30"/>
      <c r="L33" s="7">
        <f t="shared" si="1"/>
        <v>5.3</v>
      </c>
      <c r="M33" s="285">
        <v>6</v>
      </c>
      <c r="N33" s="230">
        <f t="shared" si="2"/>
        <v>5.7</v>
      </c>
      <c r="O33" s="1" t="str">
        <f t="shared" si="0"/>
        <v>TB</v>
      </c>
    </row>
    <row r="34" spans="1:15" ht="15.75">
      <c r="A34" s="2">
        <f>IF(B34="","",IF(SUBTOTAL(3,$B$12:B34)=SUBTOTAL(3,$B$12:B33),"",SUBTOTAL(3,$B$12:B34)))</f>
        <v>23</v>
      </c>
      <c r="B34" s="109" t="str">
        <f>IF(OR($C$6="",$J$6=""),"",IF(HKI!B34="","",HKI!B34))</f>
        <v>13B3080068</v>
      </c>
      <c r="C34" s="110" t="str">
        <f>IF(OR($C$6="",$J$6=""),"",IF(HKI!C34="","",HKI!C34))</f>
        <v>Nguyễn Trung</v>
      </c>
      <c r="D34" s="111" t="str">
        <f>IF(OR($C$6="",$J$6=""),"",IF(HKI!D34="","",HKI!D34))</f>
        <v>Thành</v>
      </c>
      <c r="E34" s="29"/>
      <c r="F34" s="122"/>
      <c r="G34" s="123">
        <v>5</v>
      </c>
      <c r="H34" s="30">
        <v>6</v>
      </c>
      <c r="I34" s="123"/>
      <c r="J34" s="123">
        <v>5</v>
      </c>
      <c r="K34" s="30"/>
      <c r="L34" s="7">
        <f t="shared" si="1"/>
        <v>5.3</v>
      </c>
      <c r="M34" s="285">
        <v>6.4</v>
      </c>
      <c r="N34" s="230">
        <f t="shared" si="2"/>
        <v>6</v>
      </c>
      <c r="O34" s="1" t="str">
        <f t="shared" si="0"/>
        <v>TBK</v>
      </c>
    </row>
    <row r="35" spans="1:15" ht="15.75">
      <c r="A35" s="2">
        <f>IF(B35="","",IF(SUBTOTAL(3,$B$12:B35)=SUBTOTAL(3,$B$12:B34),"",SUBTOTAL(3,$B$12:B35)))</f>
        <v>24</v>
      </c>
      <c r="B35" s="109" t="str">
        <f>IF(OR($C$6="",$J$6=""),"",IF(HKI!B35="","",HKI!B35))</f>
        <v>13B3080094</v>
      </c>
      <c r="C35" s="110" t="str">
        <f>IF(OR($C$6="",$J$6=""),"",IF(HKI!C35="","",HKI!C35))</f>
        <v>Nguyễn Tuấn</v>
      </c>
      <c r="D35" s="111" t="str">
        <f>IF(OR($C$6="",$J$6=""),"",IF(HKI!D35="","",HKI!D35))</f>
        <v>Thanh</v>
      </c>
      <c r="E35" s="29"/>
      <c r="F35" s="122"/>
      <c r="G35" s="123">
        <v>10</v>
      </c>
      <c r="H35" s="30">
        <v>9</v>
      </c>
      <c r="I35" s="123"/>
      <c r="J35" s="123">
        <v>6</v>
      </c>
      <c r="K35" s="30"/>
      <c r="L35" s="7">
        <f t="shared" si="1"/>
        <v>7.8</v>
      </c>
      <c r="M35" s="285">
        <v>7</v>
      </c>
      <c r="N35" s="230">
        <f t="shared" si="2"/>
        <v>7.3</v>
      </c>
      <c r="O35" s="1" t="str">
        <f t="shared" si="0"/>
        <v>Khá</v>
      </c>
    </row>
    <row r="36" spans="1:15" ht="15.75">
      <c r="A36" s="2">
        <f>IF(B36="","",IF(SUBTOTAL(3,$B$12:B36)=SUBTOTAL(3,$B$12:B35),"",SUBTOTAL(3,$B$12:B36)))</f>
        <v>25</v>
      </c>
      <c r="B36" s="109" t="str">
        <f>IF(OR($C$6="",$J$6=""),"",IF(HKI!B36="","",HKI!B36))</f>
        <v>13B3080070</v>
      </c>
      <c r="C36" s="110" t="str">
        <f>IF(OR($C$6="",$J$6=""),"",IF(HKI!C36="","",HKI!C36))</f>
        <v>Mai Quí</v>
      </c>
      <c r="D36" s="111" t="str">
        <f>IF(OR($C$6="",$J$6=""),"",IF(HKI!D36="","",HKI!D36))</f>
        <v>Thiện</v>
      </c>
      <c r="E36" s="29"/>
      <c r="F36" s="122"/>
      <c r="G36" s="123">
        <v>10</v>
      </c>
      <c r="H36" s="30">
        <v>6</v>
      </c>
      <c r="I36" s="123"/>
      <c r="J36" s="123">
        <v>6</v>
      </c>
      <c r="K36" s="30"/>
      <c r="L36" s="7">
        <f t="shared" si="1"/>
        <v>7</v>
      </c>
      <c r="M36" s="285">
        <v>6.6</v>
      </c>
      <c r="N36" s="230">
        <f t="shared" si="2"/>
        <v>6.8</v>
      </c>
      <c r="O36" s="1" t="str">
        <f t="shared" si="0"/>
        <v>TBK</v>
      </c>
    </row>
    <row r="37" spans="1:15" ht="15.75">
      <c r="A37" s="2">
        <f>IF(B37="","",IF(SUBTOTAL(3,$B$12:B37)=SUBTOTAL(3,$B$12:B36),"",SUBTOTAL(3,$B$12:B37)))</f>
        <v>26</v>
      </c>
      <c r="B37" s="109" t="str">
        <f>IF(OR($C$6="",$J$6=""),"",IF(HKI!B37="","",HKI!B37))</f>
        <v>13B3080076</v>
      </c>
      <c r="C37" s="110" t="str">
        <f>IF(OR($C$6="",$J$6=""),"",IF(HKI!C37="","",HKI!C37))</f>
        <v>Phạm Văn</v>
      </c>
      <c r="D37" s="111" t="str">
        <f>IF(OR($C$6="",$J$6=""),"",IF(HKI!D37="","",HKI!D37))</f>
        <v>Thương</v>
      </c>
      <c r="E37" s="29"/>
      <c r="F37" s="125"/>
      <c r="G37" s="126">
        <v>7</v>
      </c>
      <c r="H37" s="30">
        <v>7</v>
      </c>
      <c r="I37" s="126"/>
      <c r="J37" s="126">
        <v>3</v>
      </c>
      <c r="K37" s="30"/>
      <c r="L37" s="7">
        <f t="shared" si="1"/>
        <v>5</v>
      </c>
      <c r="M37" s="285">
        <v>6</v>
      </c>
      <c r="N37" s="230">
        <f t="shared" si="2"/>
        <v>5.6</v>
      </c>
      <c r="O37" s="1" t="str">
        <f t="shared" si="0"/>
        <v>TB</v>
      </c>
    </row>
    <row r="38" spans="1:15" ht="15.75">
      <c r="A38" s="2">
        <f>IF(B38="","",IF(SUBTOTAL(3,$B$12:B38)=SUBTOTAL(3,$B$12:B37),"",SUBTOTAL(3,$B$12:B38)))</f>
        <v>27</v>
      </c>
      <c r="B38" s="109" t="str">
        <f>IF(OR($C$6="",$J$6=""),"",IF(HKI!B38="","",HKI!B38))</f>
        <v>13B3080078</v>
      </c>
      <c r="C38" s="110" t="str">
        <f>IF(OR($C$6="",$J$6=""),"",IF(HKI!C38="","",HKI!C38))</f>
        <v>Châu Quốc</v>
      </c>
      <c r="D38" s="111" t="str">
        <f>IF(OR($C$6="",$J$6=""),"",IF(HKI!D38="","",HKI!D38))</f>
        <v>Toản</v>
      </c>
      <c r="E38" s="29"/>
      <c r="F38" s="122"/>
      <c r="G38" s="123">
        <v>8</v>
      </c>
      <c r="H38" s="30">
        <v>7</v>
      </c>
      <c r="I38" s="123"/>
      <c r="J38" s="123">
        <v>4</v>
      </c>
      <c r="K38" s="30"/>
      <c r="L38" s="7">
        <f t="shared" si="1"/>
        <v>5.8</v>
      </c>
      <c r="M38" s="285">
        <v>5</v>
      </c>
      <c r="N38" s="230">
        <f t="shared" si="2"/>
        <v>5.3</v>
      </c>
      <c r="O38" s="1" t="str">
        <f t="shared" si="0"/>
        <v>TB</v>
      </c>
    </row>
    <row r="39" spans="1:15" ht="15.75">
      <c r="A39" s="2">
        <f>IF(B39="","",IF(SUBTOTAL(3,$B$12:B39)=SUBTOTAL(3,$B$12:B38),"",SUBTOTAL(3,$B$12:B39)))</f>
        <v>28</v>
      </c>
      <c r="B39" s="109" t="str">
        <f>IF(OR($C$6="",$J$6=""),"",IF(HKI!B39="","",HKI!B39))</f>
        <v>13B3080082</v>
      </c>
      <c r="C39" s="110" t="str">
        <f>IF(OR($C$6="",$J$6=""),"",IF(HKI!C39="","",HKI!C39))</f>
        <v>Phan Minh</v>
      </c>
      <c r="D39" s="111" t="str">
        <f>IF(OR($C$6="",$J$6=""),"",IF(HKI!D39="","",HKI!D39))</f>
        <v>Trí</v>
      </c>
      <c r="E39" s="29"/>
      <c r="F39" s="122"/>
      <c r="G39" s="123">
        <v>8</v>
      </c>
      <c r="H39" s="30">
        <v>8</v>
      </c>
      <c r="I39" s="123"/>
      <c r="J39" s="123">
        <v>5</v>
      </c>
      <c r="K39" s="30"/>
      <c r="L39" s="7">
        <f t="shared" si="1"/>
        <v>6.5</v>
      </c>
      <c r="M39" s="286">
        <v>0</v>
      </c>
      <c r="N39" s="230">
        <f t="shared" si="2"/>
        <v>2.6</v>
      </c>
      <c r="O39" s="1" t="str">
        <f t="shared" si="0"/>
        <v>Kém</v>
      </c>
    </row>
    <row r="40" spans="1:15" ht="15.75">
      <c r="A40" s="2">
        <f>IF(B40="","",IF(SUBTOTAL(3,$B$12:B40)=SUBTOTAL(3,$B$12:B39),"",SUBTOTAL(3,$B$12:B40)))</f>
        <v>29</v>
      </c>
      <c r="B40" s="109" t="str">
        <f>IF(OR($C$6="",$J$6=""),"",IF(HKI!B40="","",HKI!B40))</f>
        <v>13B3080083</v>
      </c>
      <c r="C40" s="110" t="str">
        <f>IF(OR($C$6="",$J$6=""),"",IF(HKI!C40="","",HKI!C40))</f>
        <v>Nguyễn Tứ</v>
      </c>
      <c r="D40" s="111" t="str">
        <f>IF(OR($C$6="",$J$6=""),"",IF(HKI!D40="","",HKI!D40))</f>
        <v>Tuần</v>
      </c>
      <c r="E40" s="29"/>
      <c r="F40" s="122"/>
      <c r="G40" s="123">
        <v>9</v>
      </c>
      <c r="H40" s="30">
        <v>7</v>
      </c>
      <c r="I40" s="123"/>
      <c r="J40" s="123">
        <v>4</v>
      </c>
      <c r="K40" s="30"/>
      <c r="L40" s="7">
        <f t="shared" si="1"/>
        <v>6</v>
      </c>
      <c r="M40" s="285">
        <v>6</v>
      </c>
      <c r="N40" s="230">
        <f t="shared" si="2"/>
        <v>6</v>
      </c>
      <c r="O40" s="1" t="str">
        <f t="shared" si="0"/>
        <v>TBK</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si="0"/>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0"/>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0"/>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0"/>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0"/>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0"/>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0"/>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0"/>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0"/>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29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0 SV</v>
      </c>
      <c r="G54" s="423"/>
      <c r="H54" s="423" t="str">
        <f>IF(B12="","","("&amp;ROUND(COUNTIF($O$12:$O$51,"XS")*100/MAX($A$12:$A$51),2)&amp;"%"&amp;")")</f>
        <v>(0%)</v>
      </c>
      <c r="I54" s="423"/>
      <c r="J54" s="421" t="str">
        <f>IF(B12="","","Tổng số SV có điểm &gt;= 5 đ : "&amp;COUNTIF(N12:N51,"&gt;=5")&amp;" SV"&amp;" ("&amp;ROUND(COUNTIF(N12:N51,"&gt;=5")*100/MAX($A$12:$A$51),2)&amp;"%"&amp;")")</f>
        <v>Tổng số SV có điểm &gt;= 5 đ : 26 SV (89,66%)</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0 SV</v>
      </c>
      <c r="G55" s="423"/>
      <c r="H55" s="423" t="str">
        <f>IF(B12="","","("&amp;ROUND(COUNTIF($O$12:$O$51,"Giỏi")*100/MAX($A$12:$A$51),2)&amp;"%"&amp;")")</f>
        <v>(0%)</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4 SV</v>
      </c>
      <c r="G56" s="423"/>
      <c r="H56" s="423" t="str">
        <f>IF(B12="","","("&amp;ROUND(COUNTIF($O$12:$O$51,"Khá")*100/MAX($A$12:$A$51),2)&amp;"%"&amp;")")</f>
        <v>(13,79%)</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15 SV</v>
      </c>
      <c r="G57" s="423"/>
      <c r="H57" s="423" t="str">
        <f>IF(B12="","","("&amp;ROUND(COUNTIF($O$12:$O$51,"TBK")*100/MAX($A$12:$A$51),2)&amp;"%"&amp;")")</f>
        <v>(51,72%)</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7 SV</v>
      </c>
      <c r="G58" s="423"/>
      <c r="H58" s="423" t="str">
        <f>IF(B12="","","("&amp;ROUND(COUNTIF($O$12:$O$51,"TB")*100/MAX($A$12:$A$51),2)&amp;"%"&amp;")")</f>
        <v>(24,14%)</v>
      </c>
      <c r="I58" s="423"/>
      <c r="J58" s="422" t="str">
        <f>IF(B12="","","Tổng số SV có điểm &lt; 5 đ : "&amp;COUNTIF(N12:N51,"&lt;5")&amp;" SV"&amp;" ("&amp;ROUND(COUNTIF(N12:N51,"&lt;5")*100/MAX($A$12:$A$51),2)&amp;"%"&amp;")")</f>
        <v>Tổng số SV có điểm &lt; 5 đ : 3 SV (10,34%)</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0 SV</v>
      </c>
      <c r="G59" s="423"/>
      <c r="H59" s="423" t="str">
        <f>IF(B12="","","("&amp;ROUND(COUNTIF($O$12:$O$51,"Yếu")*100/MAX($A$12:$A$51),2)&amp;"%"&amp;")")</f>
        <v>(0%)</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3 SV</v>
      </c>
      <c r="G60" s="423"/>
      <c r="H60" s="423" t="str">
        <f>IF(B12="","","("&amp;ROUND(COUNTIF($O$12:$O$51,"Kém")*100/MAX($A$12:$A$51),2)&amp;"%"&amp;")")</f>
        <v>(10,34%)</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(0%)</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F3:N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B55:E55"/>
    <mergeCell ref="F55:G55"/>
    <mergeCell ref="H55:I55"/>
    <mergeCell ref="B56:E56"/>
    <mergeCell ref="F56:G56"/>
    <mergeCell ref="H56:I56"/>
    <mergeCell ref="B57:E57"/>
    <mergeCell ref="F57:G57"/>
    <mergeCell ref="H57:I57"/>
    <mergeCell ref="B58:E58"/>
    <mergeCell ref="F58:G58"/>
    <mergeCell ref="H58:I58"/>
    <mergeCell ref="K63:N63"/>
    <mergeCell ref="B59:E59"/>
    <mergeCell ref="F59:G59"/>
    <mergeCell ref="H59:I59"/>
    <mergeCell ref="B60:E60"/>
    <mergeCell ref="F60:G60"/>
    <mergeCell ref="H60:I60"/>
    <mergeCell ref="B61:E61"/>
    <mergeCell ref="F61:G61"/>
    <mergeCell ref="H61:I61"/>
    <mergeCell ref="A63:C63"/>
    <mergeCell ref="D63:H63"/>
    <mergeCell ref="M8:M11"/>
    <mergeCell ref="N8:N11"/>
    <mergeCell ref="O8:O11"/>
    <mergeCell ref="J54:N57"/>
    <mergeCell ref="J58:N61"/>
    <mergeCell ref="C8:D11"/>
    <mergeCell ref="F10:H11"/>
    <mergeCell ref="I10:K11"/>
    <mergeCell ref="F8:K9"/>
    <mergeCell ref="L8:L11"/>
  </mergeCells>
  <conditionalFormatting sqref="N12:N51">
    <cfRule type="cellIs" dxfId="40" priority="1" stopIfTrue="1" operator="lessThan">
      <formula>5</formula>
    </cfRule>
  </conditionalFormatting>
  <conditionalFormatting sqref="L12:L51">
    <cfRule type="cellIs" dxfId="39" priority="2" stopIfTrue="1" operator="lessThan">
      <formula>3</formula>
    </cfRule>
  </conditionalFormatting>
  <conditionalFormatting sqref="M12:M40">
    <cfRule type="cellIs" dxfId="38" priority="3" stopIfTrue="1" operator="lessThan">
      <formula>3</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oddFooter>&amp;Rtrang &amp;P/&amp;N</oddFooter>
  </headerFooter>
</worksheet>
</file>

<file path=xl/worksheets/sheet8.xml><?xml version="1.0" encoding="utf-8"?>
<worksheet xmlns="http://schemas.openxmlformats.org/spreadsheetml/2006/main" xmlns:r="http://schemas.openxmlformats.org/officeDocument/2006/relationships">
  <dimension ref="A1:O63"/>
  <sheetViews>
    <sheetView topLeftCell="A22" workbookViewId="0">
      <selection activeCell="P41" sqref="P41"/>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443" t="s">
        <v>966</v>
      </c>
      <c r="G3" s="443"/>
      <c r="H3" s="443"/>
      <c r="I3" s="443"/>
      <c r="J3" s="443"/>
      <c r="K3" s="443"/>
      <c r="L3" s="443"/>
      <c r="M3" s="443"/>
      <c r="N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IF(M6="","",IF(VLOOKUP(M6,'LOP-MON'!A2:Q19,3,FALSE)=0,"",VLOOKUP(M6,'LOP-MON'!A2:Q19,3,FALSE)))</f>
        <v xml:space="preserve">Cơ kỹ thuật </v>
      </c>
      <c r="D6" s="435"/>
      <c r="E6" s="435"/>
      <c r="F6" s="435"/>
      <c r="G6" s="435"/>
      <c r="H6" s="436" t="s">
        <v>969</v>
      </c>
      <c r="I6" s="436"/>
      <c r="J6" s="102">
        <f>IF(M6="","",IF(VLOOKUP(CONCATENATE(MID(H6,4,4),MID(M6,1,2),MID(M6,6,2)),'LOP-MON'!A2:Q19,3,FALSE)=0,"",VLOOKUP(CONCATENATE(MID(H6,4,4),MID(M6,1,2),MID(M6,6,2)),'LOP-MON'!A2:Q19,3,FALSE)))</f>
        <v>2</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5">
      <c r="A12" s="2">
        <f>IF(B12="","",SUBTOTAL(3,$B$12:B12))</f>
        <v>1</v>
      </c>
      <c r="B12" s="109" t="str">
        <f>IF(OR($C$6="",$J$6=""),"",IF(HKI!B12="","",HKI!B12))</f>
        <v>13B3080002</v>
      </c>
      <c r="C12" s="110" t="str">
        <f>IF(OR($C$6="",$J$6=""),"",IF(HKI!C12="","",HKI!C12))</f>
        <v>Lâm Thanh</v>
      </c>
      <c r="D12" s="111" t="str">
        <f>IF(OR($C$6="",$J$6=""),"",IF(HKI!D12="","",HKI!D12))</f>
        <v>Bình</v>
      </c>
      <c r="E12" s="29"/>
      <c r="F12" s="287">
        <v>8</v>
      </c>
      <c r="G12" s="287"/>
      <c r="H12" s="287"/>
      <c r="I12" s="287">
        <v>7</v>
      </c>
      <c r="J12" s="287"/>
      <c r="K12" s="287"/>
      <c r="L12" s="7">
        <f>IF(OR(B12="",$C$6="",$J$6=""),"",IF(ISNUMBER(E12)=TRUE,"",IF((COUNT(F12:K12))=0,0,ROUND((SUM(F12:H12)+2*SUM(I12:K12))/(COUNT(F12:H12)+2*COUNT(I12:K12)),1))))</f>
        <v>7.3</v>
      </c>
      <c r="M12" s="287">
        <v>8</v>
      </c>
      <c r="N12" s="230">
        <f>IF(OR(B12="",$C$6="",$J$6=""),"",IF(ISNUMBER(E12)=TRUE,E12,ROUND((L12*0.4+M12*0.6),1)))</f>
        <v>7.7</v>
      </c>
      <c r="O12" s="1" t="str">
        <f t="shared" ref="O12:O51" si="0">IF(B12="","",IF(N12="","KXL",IF(N12&lt;4,"Kém",IF(N12&lt;5,"Yếu",IF(N12&lt;6,"TB",IF(N12&lt;7,"TBK",IF(N12&lt;8,"Khá",IF(N12&lt;9,"Giỏi","XS"))))))))</f>
        <v>Khá</v>
      </c>
    </row>
    <row r="13" spans="1:15" ht="15">
      <c r="A13" s="2">
        <f>IF(B13="","",IF(SUBTOTAL(3,$B$12:B13)=SUBTOTAL(3,$B$12:B12),"",SUBTOTAL(3,$B$12:B13)))</f>
        <v>2</v>
      </c>
      <c r="B13" s="109" t="str">
        <f>IF(OR($C$6="",$J$6=""),"",IF(HKI!B13="","",HKI!B13))</f>
        <v>13B3080004</v>
      </c>
      <c r="C13" s="110" t="str">
        <f>IF(OR($C$6="",$J$6=""),"",IF(HKI!C13="","",HKI!C13))</f>
        <v>Nguyễn</v>
      </c>
      <c r="D13" s="111" t="str">
        <f>IF(OR($C$6="",$J$6=""),"",IF(HKI!D13="","",HKI!D13))</f>
        <v>Cảnh</v>
      </c>
      <c r="E13" s="29"/>
      <c r="F13" s="287">
        <v>4</v>
      </c>
      <c r="G13" s="287"/>
      <c r="H13" s="287"/>
      <c r="I13" s="287">
        <v>4</v>
      </c>
      <c r="J13" s="287"/>
      <c r="K13" s="287"/>
      <c r="L13" s="7">
        <f t="shared" ref="L13:L51" si="1">IF(OR(B13="",$C$6="",$J$6=""),"",IF(ISNUMBER(E13)=TRUE,"",IF((COUNT(F13:K13))=0,0,ROUND((SUM(F13:H13)+2*SUM(I13:K13))/(COUNT(F13:H13)+2*COUNT(I13:K13)),1))))</f>
        <v>4</v>
      </c>
      <c r="M13" s="287">
        <v>3.5</v>
      </c>
      <c r="N13" s="230">
        <f t="shared" ref="N13:N51" si="2">IF(OR(B13="",$C$6="",$J$6=""),"",IF(ISNUMBER(E13)=TRUE,E13,ROUND((L13*0.4+M13*0.6),1)))</f>
        <v>3.7</v>
      </c>
      <c r="O13" s="1" t="str">
        <f t="shared" si="0"/>
        <v>Kém</v>
      </c>
    </row>
    <row r="14" spans="1:15" ht="15">
      <c r="A14" s="2">
        <f>IF(B14="","",IF(SUBTOTAL(3,$B$12:B14)=SUBTOTAL(3,$B$12:B13),"",SUBTOTAL(3,$B$12:B14)))</f>
        <v>3</v>
      </c>
      <c r="B14" s="109" t="str">
        <f>IF(OR($C$6="",$J$6=""),"",IF(HKI!B14="","",HKI!B14))</f>
        <v>13B3080104</v>
      </c>
      <c r="C14" s="110" t="str">
        <f>IF(OR($C$6="",$J$6=""),"",IF(HKI!C14="","",HKI!C14))</f>
        <v>Lê Minh</v>
      </c>
      <c r="D14" s="111" t="str">
        <f>IF(OR($C$6="",$J$6=""),"",IF(HKI!D14="","",HKI!D14))</f>
        <v>Cường</v>
      </c>
      <c r="E14" s="29"/>
      <c r="F14" s="287">
        <v>3</v>
      </c>
      <c r="G14" s="287"/>
      <c r="H14" s="287"/>
      <c r="I14" s="287">
        <v>3</v>
      </c>
      <c r="J14" s="287"/>
      <c r="K14" s="287"/>
      <c r="L14" s="7">
        <f t="shared" si="1"/>
        <v>3</v>
      </c>
      <c r="M14" s="287">
        <v>4.5</v>
      </c>
      <c r="N14" s="230">
        <f t="shared" si="2"/>
        <v>3.9</v>
      </c>
      <c r="O14" s="1" t="str">
        <f t="shared" si="0"/>
        <v>Kém</v>
      </c>
    </row>
    <row r="15" spans="1:15" ht="15">
      <c r="A15" s="2">
        <f>IF(B15="","",IF(SUBTOTAL(3,$B$12:B15)=SUBTOTAL(3,$B$12:B14),"",SUBTOTAL(3,$B$12:B15)))</f>
        <v>4</v>
      </c>
      <c r="B15" s="109" t="str">
        <f>IF(OR($C$6="",$J$6=""),"",IF(HKI!B15="","",HKI!B15))</f>
        <v>13B3080008</v>
      </c>
      <c r="C15" s="110" t="str">
        <f>IF(OR($C$6="",$J$6=""),"",IF(HKI!C15="","",HKI!C15))</f>
        <v>Cao Thành</v>
      </c>
      <c r="D15" s="111" t="str">
        <f>IF(OR($C$6="",$J$6=""),"",IF(HKI!D15="","",HKI!D15))</f>
        <v>Danh</v>
      </c>
      <c r="E15" s="29"/>
      <c r="F15" s="287">
        <v>10</v>
      </c>
      <c r="G15" s="287"/>
      <c r="H15" s="287"/>
      <c r="I15" s="287">
        <v>10</v>
      </c>
      <c r="J15" s="287"/>
      <c r="K15" s="287"/>
      <c r="L15" s="7">
        <f t="shared" si="1"/>
        <v>10</v>
      </c>
      <c r="M15" s="287">
        <v>10</v>
      </c>
      <c r="N15" s="230">
        <f t="shared" si="2"/>
        <v>10</v>
      </c>
      <c r="O15" s="1" t="str">
        <f t="shared" si="0"/>
        <v>XS</v>
      </c>
    </row>
    <row r="16" spans="1:15" ht="15">
      <c r="A16" s="2">
        <f>IF(B16="","",IF(SUBTOTAL(3,$B$12:B16)=SUBTOTAL(3,$B$12:B15),"",SUBTOTAL(3,$B$12:B16)))</f>
        <v>5</v>
      </c>
      <c r="B16" s="109" t="str">
        <f>IF(OR($C$6="",$J$6=""),"",IF(HKI!B16="","",HKI!B16))</f>
        <v>13B3080010</v>
      </c>
      <c r="C16" s="110" t="str">
        <f>IF(OR($C$6="",$J$6=""),"",IF(HKI!C16="","",HKI!C16))</f>
        <v>Nguyễn Tiến</v>
      </c>
      <c r="D16" s="111" t="str">
        <f>IF(OR($C$6="",$J$6=""),"",IF(HKI!D16="","",HKI!D16))</f>
        <v>Dũng</v>
      </c>
      <c r="E16" s="29"/>
      <c r="F16" s="287">
        <v>9</v>
      </c>
      <c r="G16" s="287"/>
      <c r="H16" s="287"/>
      <c r="I16" s="287">
        <v>8</v>
      </c>
      <c r="J16" s="287"/>
      <c r="K16" s="287"/>
      <c r="L16" s="7">
        <f t="shared" si="1"/>
        <v>8.3000000000000007</v>
      </c>
      <c r="M16" s="287">
        <v>8</v>
      </c>
      <c r="N16" s="230">
        <f t="shared" si="2"/>
        <v>8.1</v>
      </c>
      <c r="O16" s="1" t="str">
        <f t="shared" si="0"/>
        <v>Giỏi</v>
      </c>
    </row>
    <row r="17" spans="1:15" ht="15">
      <c r="A17" s="2">
        <f>IF(B17="","",IF(SUBTOTAL(3,$B$12:B17)=SUBTOTAL(3,$B$12:B16),"",SUBTOTAL(3,$B$12:B17)))</f>
        <v>6</v>
      </c>
      <c r="B17" s="109" t="str">
        <f>IF(OR($C$6="",$J$6=""),"",IF(HKI!B17="","",HKI!B17))</f>
        <v>13B3080012</v>
      </c>
      <c r="C17" s="110" t="str">
        <f>IF(OR($C$6="",$J$6=""),"",IF(HKI!C17="","",HKI!C17))</f>
        <v>Võ Hồng</v>
      </c>
      <c r="D17" s="111" t="str">
        <f>IF(OR($C$6="",$J$6=""),"",IF(HKI!D17="","",HKI!D17))</f>
        <v>Dương</v>
      </c>
      <c r="E17" s="29"/>
      <c r="F17" s="287">
        <v>7</v>
      </c>
      <c r="G17" s="287"/>
      <c r="H17" s="287"/>
      <c r="I17" s="287">
        <v>8</v>
      </c>
      <c r="J17" s="287"/>
      <c r="K17" s="287"/>
      <c r="L17" s="7">
        <f t="shared" si="1"/>
        <v>7.7</v>
      </c>
      <c r="M17" s="287">
        <v>5.5</v>
      </c>
      <c r="N17" s="230">
        <f t="shared" si="2"/>
        <v>6.4</v>
      </c>
      <c r="O17" s="1" t="str">
        <f t="shared" si="0"/>
        <v>TBK</v>
      </c>
    </row>
    <row r="18" spans="1:15" ht="15">
      <c r="A18" s="2">
        <f>IF(B18="","",IF(SUBTOTAL(3,$B$12:B18)=SUBTOTAL(3,$B$12:B17),"",SUBTOTAL(3,$B$12:B18)))</f>
        <v>7</v>
      </c>
      <c r="B18" s="109" t="str">
        <f>IF(OR($C$6="",$J$6=""),"",IF(HKI!B18="","",HKI!B18))</f>
        <v>13B3080016</v>
      </c>
      <c r="C18" s="110" t="str">
        <f>IF(OR($C$6="",$J$6=""),"",IF(HKI!C18="","",HKI!C18))</f>
        <v>Nguyễn Quang</v>
      </c>
      <c r="D18" s="111" t="str">
        <f>IF(OR($C$6="",$J$6=""),"",IF(HKI!D18="","",HKI!D18))</f>
        <v>Đại</v>
      </c>
      <c r="E18" s="29"/>
      <c r="F18" s="287">
        <v>5</v>
      </c>
      <c r="G18" s="287"/>
      <c r="H18" s="287"/>
      <c r="I18" s="287">
        <v>4</v>
      </c>
      <c r="J18" s="287"/>
      <c r="K18" s="287"/>
      <c r="L18" s="7">
        <f t="shared" si="1"/>
        <v>4.3</v>
      </c>
      <c r="M18" s="287">
        <v>3.5</v>
      </c>
      <c r="N18" s="230">
        <f t="shared" si="2"/>
        <v>3.8</v>
      </c>
      <c r="O18" s="1" t="str">
        <f t="shared" si="0"/>
        <v>Kém</v>
      </c>
    </row>
    <row r="19" spans="1:15" ht="15">
      <c r="A19" s="2">
        <f>IF(B19="","",IF(SUBTOTAL(3,$B$12:B19)=SUBTOTAL(3,$B$12:B18),"",SUBTOTAL(3,$B$12:B19)))</f>
        <v>8</v>
      </c>
      <c r="B19" s="109" t="str">
        <f>IF(OR($C$6="",$J$6=""),"",IF(HKI!B19="","",HKI!B19))</f>
        <v>13B3080018</v>
      </c>
      <c r="C19" s="110" t="str">
        <f>IF(OR($C$6="",$J$6=""),"",IF(HKI!C19="","",HKI!C19))</f>
        <v>Nguyễn Hồng</v>
      </c>
      <c r="D19" s="111" t="str">
        <f>IF(OR($C$6="",$J$6=""),"",IF(HKI!D19="","",HKI!D19))</f>
        <v>Đức</v>
      </c>
      <c r="E19" s="29"/>
      <c r="F19" s="287">
        <v>8</v>
      </c>
      <c r="G19" s="287"/>
      <c r="H19" s="287"/>
      <c r="I19" s="287">
        <v>6</v>
      </c>
      <c r="J19" s="287"/>
      <c r="K19" s="287"/>
      <c r="L19" s="7">
        <f t="shared" si="1"/>
        <v>6.7</v>
      </c>
      <c r="M19" s="287">
        <v>7.8</v>
      </c>
      <c r="N19" s="230">
        <f t="shared" si="2"/>
        <v>7.4</v>
      </c>
      <c r="O19" s="1" t="str">
        <f t="shared" si="0"/>
        <v>Khá</v>
      </c>
    </row>
    <row r="20" spans="1:15" ht="15">
      <c r="A20" s="2">
        <f>IF(B20="","",IF(SUBTOTAL(3,$B$12:B20)=SUBTOTAL(3,$B$12:B19),"",SUBTOTAL(3,$B$12:B20)))</f>
        <v>9</v>
      </c>
      <c r="B20" s="109" t="str">
        <f>IF(OR($C$6="",$J$6=""),"",IF(HKI!B20="","",HKI!B20))</f>
        <v>13B3080100</v>
      </c>
      <c r="C20" s="110" t="str">
        <f>IF(OR($C$6="",$J$6=""),"",IF(HKI!C20="","",HKI!C20))</f>
        <v>Nguyễn Hoàng</v>
      </c>
      <c r="D20" s="111" t="str">
        <f>IF(OR($C$6="",$J$6=""),"",IF(HKI!D20="","",HKI!D20))</f>
        <v>Gia</v>
      </c>
      <c r="E20" s="29"/>
      <c r="F20" s="287">
        <v>10</v>
      </c>
      <c r="G20" s="287"/>
      <c r="H20" s="287"/>
      <c r="I20" s="287">
        <v>10</v>
      </c>
      <c r="J20" s="287"/>
      <c r="K20" s="287"/>
      <c r="L20" s="7">
        <f t="shared" si="1"/>
        <v>10</v>
      </c>
      <c r="M20" s="287">
        <v>8.3000000000000007</v>
      </c>
      <c r="N20" s="230">
        <f t="shared" si="2"/>
        <v>9</v>
      </c>
      <c r="O20" s="1" t="str">
        <f t="shared" si="0"/>
        <v>XS</v>
      </c>
    </row>
    <row r="21" spans="1:15" ht="15">
      <c r="A21" s="2">
        <f>IF(B21="","",IF(SUBTOTAL(3,$B$12:B21)=SUBTOTAL(3,$B$12:B20),"",SUBTOTAL(3,$B$12:B21)))</f>
        <v>10</v>
      </c>
      <c r="B21" s="109" t="str">
        <f>IF(OR($C$6="",$J$6=""),"",IF(HKI!B21="","",HKI!B21))</f>
        <v>13B3080026</v>
      </c>
      <c r="C21" s="110" t="str">
        <f>IF(OR($C$6="",$J$6=""),"",IF(HKI!C21="","",HKI!C21))</f>
        <v>Nguyễn Cảnh</v>
      </c>
      <c r="D21" s="111" t="str">
        <f>IF(OR($C$6="",$J$6=""),"",IF(HKI!D21="","",HKI!D21))</f>
        <v>Hưng</v>
      </c>
      <c r="E21" s="29"/>
      <c r="F21" s="287">
        <v>8</v>
      </c>
      <c r="G21" s="287"/>
      <c r="H21" s="287"/>
      <c r="I21" s="287">
        <v>5</v>
      </c>
      <c r="J21" s="287"/>
      <c r="K21" s="287"/>
      <c r="L21" s="7">
        <f t="shared" si="1"/>
        <v>6</v>
      </c>
      <c r="M21" s="287">
        <v>3.8</v>
      </c>
      <c r="N21" s="230">
        <f t="shared" si="2"/>
        <v>4.7</v>
      </c>
      <c r="O21" s="1" t="str">
        <f t="shared" si="0"/>
        <v>Yếu</v>
      </c>
    </row>
    <row r="22" spans="1:15" ht="15">
      <c r="A22" s="2">
        <f>IF(B22="","",IF(SUBTOTAL(3,$B$12:B22)=SUBTOTAL(3,$B$12:B21),"",SUBTOTAL(3,$B$12:B22)))</f>
        <v>11</v>
      </c>
      <c r="B22" s="109" t="str">
        <f>IF(OR($C$6="",$J$6=""),"",IF(HKI!B22="","",HKI!B22))</f>
        <v>13B3080030</v>
      </c>
      <c r="C22" s="110" t="str">
        <f>IF(OR($C$6="",$J$6=""),"",IF(HKI!C22="","",HKI!C22))</f>
        <v>Lê Quốc</v>
      </c>
      <c r="D22" s="111" t="str">
        <f>IF(OR($C$6="",$J$6=""),"",IF(HKI!D22="","",HKI!D22))</f>
        <v>Huy</v>
      </c>
      <c r="E22" s="29"/>
      <c r="F22" s="287">
        <v>8</v>
      </c>
      <c r="G22" s="287"/>
      <c r="H22" s="287"/>
      <c r="I22" s="287">
        <v>7</v>
      </c>
      <c r="J22" s="287"/>
      <c r="K22" s="287"/>
      <c r="L22" s="7">
        <f t="shared" si="1"/>
        <v>7.3</v>
      </c>
      <c r="M22" s="287">
        <v>7.5</v>
      </c>
      <c r="N22" s="230">
        <f t="shared" si="2"/>
        <v>7.4</v>
      </c>
      <c r="O22" s="1" t="str">
        <f t="shared" si="0"/>
        <v>Khá</v>
      </c>
    </row>
    <row r="23" spans="1:15" ht="15">
      <c r="A23" s="2">
        <f>IF(B23="","",IF(SUBTOTAL(3,$B$12:B23)=SUBTOTAL(3,$B$12:B22),"",SUBTOTAL(3,$B$12:B23)))</f>
        <v>12</v>
      </c>
      <c r="B23" s="109" t="str">
        <f>IF(OR($C$6="",$J$6=""),"",IF(HKI!B23="","",HKI!B23))</f>
        <v>13B3080032</v>
      </c>
      <c r="C23" s="110" t="str">
        <f>IF(OR($C$6="",$J$6=""),"",IF(HKI!C23="","",HKI!C23))</f>
        <v>Nguyễn Văn</v>
      </c>
      <c r="D23" s="111" t="str">
        <f>IF(OR($C$6="",$J$6=""),"",IF(HKI!D23="","",HKI!D23))</f>
        <v>Khánh</v>
      </c>
      <c r="E23" s="29"/>
      <c r="F23" s="287">
        <v>5</v>
      </c>
      <c r="G23" s="287"/>
      <c r="H23" s="287"/>
      <c r="I23" s="287">
        <v>5</v>
      </c>
      <c r="J23" s="287"/>
      <c r="K23" s="287"/>
      <c r="L23" s="7">
        <f t="shared" si="1"/>
        <v>5</v>
      </c>
      <c r="M23" s="287">
        <v>5</v>
      </c>
      <c r="N23" s="230">
        <f t="shared" si="2"/>
        <v>5</v>
      </c>
      <c r="O23" s="1" t="str">
        <f t="shared" si="0"/>
        <v>TB</v>
      </c>
    </row>
    <row r="24" spans="1:15" ht="15">
      <c r="A24" s="2">
        <f>IF(B24="","",IF(SUBTOTAL(3,$B$12:B24)=SUBTOTAL(3,$B$12:B23),"",SUBTOTAL(3,$B$12:B24)))</f>
        <v>13</v>
      </c>
      <c r="B24" s="109" t="str">
        <f>IF(OR($C$6="",$J$6=""),"",IF(HKI!B24="","",HKI!B24))</f>
        <v>13B3080034</v>
      </c>
      <c r="C24" s="110" t="str">
        <f>IF(OR($C$6="",$J$6=""),"",IF(HKI!C24="","",HKI!C24))</f>
        <v>Lê Quang</v>
      </c>
      <c r="D24" s="111" t="str">
        <f>IF(OR($C$6="",$J$6=""),"",IF(HKI!D24="","",HKI!D24))</f>
        <v>Kính</v>
      </c>
      <c r="E24" s="29"/>
      <c r="F24" s="287">
        <v>7</v>
      </c>
      <c r="G24" s="287"/>
      <c r="H24" s="287"/>
      <c r="I24" s="287">
        <v>8</v>
      </c>
      <c r="J24" s="287"/>
      <c r="K24" s="287"/>
      <c r="L24" s="7">
        <f t="shared" si="1"/>
        <v>7.7</v>
      </c>
      <c r="M24" s="287">
        <v>7</v>
      </c>
      <c r="N24" s="230">
        <f t="shared" si="2"/>
        <v>7.3</v>
      </c>
      <c r="O24" s="1" t="str">
        <f t="shared" si="0"/>
        <v>Khá</v>
      </c>
    </row>
    <row r="25" spans="1:15" ht="15">
      <c r="A25" s="2">
        <f>IF(B25="","",IF(SUBTOTAL(3,$B$12:B25)=SUBTOTAL(3,$B$12:B24),"",SUBTOTAL(3,$B$12:B25)))</f>
        <v>14</v>
      </c>
      <c r="B25" s="109" t="str">
        <f>IF(OR($C$6="",$J$6=""),"",IF(HKI!B25="","",HKI!B25))</f>
        <v>13B3080036</v>
      </c>
      <c r="C25" s="110" t="str">
        <f>IF(OR($C$6="",$J$6=""),"",IF(HKI!C25="","",HKI!C25))</f>
        <v>Trần Trung</v>
      </c>
      <c r="D25" s="111" t="str">
        <f>IF(OR($C$6="",$J$6=""),"",IF(HKI!D25="","",HKI!D25))</f>
        <v>Lâm</v>
      </c>
      <c r="E25" s="29"/>
      <c r="F25" s="287">
        <v>7</v>
      </c>
      <c r="G25" s="287"/>
      <c r="H25" s="287"/>
      <c r="I25" s="287">
        <v>3</v>
      </c>
      <c r="J25" s="287"/>
      <c r="K25" s="287"/>
      <c r="L25" s="7">
        <f t="shared" si="1"/>
        <v>4.3</v>
      </c>
      <c r="M25" s="287">
        <v>4</v>
      </c>
      <c r="N25" s="230">
        <f t="shared" si="2"/>
        <v>4.0999999999999996</v>
      </c>
      <c r="O25" s="1" t="str">
        <f t="shared" si="0"/>
        <v>Yếu</v>
      </c>
    </row>
    <row r="26" spans="1:15" ht="15">
      <c r="A26" s="2">
        <f>IF(B26="","",IF(SUBTOTAL(3,$B$12:B26)=SUBTOTAL(3,$B$12:B25),"",SUBTOTAL(3,$B$12:B26)))</f>
        <v>15</v>
      </c>
      <c r="B26" s="109" t="str">
        <f>IF(OR($C$6="",$J$6=""),"",IF(HKI!B26="","",HKI!B26))</f>
        <v>13B3080046</v>
      </c>
      <c r="C26" s="110" t="str">
        <f>IF(OR($C$6="",$J$6=""),"",IF(HKI!C26="","",HKI!C26))</f>
        <v>Huỳnh Trung</v>
      </c>
      <c r="D26" s="111" t="str">
        <f>IF(OR($C$6="",$J$6=""),"",IF(HKI!D26="","",HKI!D26))</f>
        <v>Ngãi</v>
      </c>
      <c r="E26" s="29"/>
      <c r="F26" s="287">
        <v>4</v>
      </c>
      <c r="G26" s="287"/>
      <c r="H26" s="287"/>
      <c r="I26" s="287">
        <v>4</v>
      </c>
      <c r="J26" s="287"/>
      <c r="K26" s="287"/>
      <c r="L26" s="7">
        <f t="shared" si="1"/>
        <v>4</v>
      </c>
      <c r="M26" s="287">
        <v>3.5</v>
      </c>
      <c r="N26" s="230">
        <f t="shared" si="2"/>
        <v>3.7</v>
      </c>
      <c r="O26" s="1" t="str">
        <f t="shared" si="0"/>
        <v>Kém</v>
      </c>
    </row>
    <row r="27" spans="1:15" ht="15">
      <c r="A27" s="2">
        <f>IF(B27="","",IF(SUBTOTAL(3,$B$12:B27)=SUBTOTAL(3,$B$12:B26),"",SUBTOTAL(3,$B$12:B27)))</f>
        <v>16</v>
      </c>
      <c r="B27" s="109" t="str">
        <f>IF(OR($C$6="",$J$6=""),"",IF(HKI!B27="","",HKI!B27))</f>
        <v>13B3080090</v>
      </c>
      <c r="C27" s="110" t="str">
        <f>IF(OR($C$6="",$J$6=""),"",IF(HKI!C27="","",HKI!C27))</f>
        <v>Nguyễn Văn</v>
      </c>
      <c r="D27" s="111" t="str">
        <f>IF(OR($C$6="",$J$6=""),"",IF(HKI!D27="","",HKI!D27))</f>
        <v>Phong</v>
      </c>
      <c r="E27" s="29"/>
      <c r="F27" s="287">
        <v>5</v>
      </c>
      <c r="G27" s="287"/>
      <c r="H27" s="287"/>
      <c r="I27" s="287">
        <v>6</v>
      </c>
      <c r="J27" s="287"/>
      <c r="K27" s="287"/>
      <c r="L27" s="7">
        <f t="shared" si="1"/>
        <v>5.7</v>
      </c>
      <c r="M27" s="287">
        <v>8</v>
      </c>
      <c r="N27" s="230">
        <f t="shared" si="2"/>
        <v>7.1</v>
      </c>
      <c r="O27" s="1" t="str">
        <f t="shared" si="0"/>
        <v>Khá</v>
      </c>
    </row>
    <row r="28" spans="1:15" ht="15">
      <c r="A28" s="2">
        <f>IF(B28="","",IF(SUBTOTAL(3,$B$12:B28)=SUBTOTAL(3,$B$12:B27),"",SUBTOTAL(3,$B$12:B28)))</f>
        <v>17</v>
      </c>
      <c r="B28" s="109" t="str">
        <f>IF(OR($C$6="",$J$6=""),"",IF(HKI!B28="","",HKI!B28))</f>
        <v>13B3080052</v>
      </c>
      <c r="C28" s="110" t="str">
        <f>IF(OR($C$6="",$J$6=""),"",IF(HKI!C28="","",HKI!C28))</f>
        <v>Trần Nguyễn Chí</v>
      </c>
      <c r="D28" s="111" t="str">
        <f>IF(OR($C$6="",$J$6=""),"",IF(HKI!D28="","",HKI!D28))</f>
        <v>Phong</v>
      </c>
      <c r="E28" s="29"/>
      <c r="F28" s="287">
        <v>9</v>
      </c>
      <c r="G28" s="287"/>
      <c r="H28" s="287"/>
      <c r="I28" s="287">
        <v>6</v>
      </c>
      <c r="J28" s="287"/>
      <c r="K28" s="287"/>
      <c r="L28" s="7">
        <f t="shared" si="1"/>
        <v>7</v>
      </c>
      <c r="M28" s="287">
        <v>9</v>
      </c>
      <c r="N28" s="230">
        <f t="shared" si="2"/>
        <v>8.1999999999999993</v>
      </c>
      <c r="O28" s="1" t="str">
        <f t="shared" si="0"/>
        <v>Giỏi</v>
      </c>
    </row>
    <row r="29" spans="1:15" ht="15">
      <c r="A29" s="2">
        <f>IF(B29="","",IF(SUBTOTAL(3,$B$12:B29)=SUBTOTAL(3,$B$12:B28),"",SUBTOTAL(3,$B$12:B29)))</f>
        <v>18</v>
      </c>
      <c r="B29" s="109" t="str">
        <f>IF(OR($C$6="",$J$6=""),"",IF(HKI!B29="","",HKI!B29))</f>
        <v>13B3080054</v>
      </c>
      <c r="C29" s="110" t="str">
        <f>IF(OR($C$6="",$J$6=""),"",IF(HKI!C29="","",HKI!C29))</f>
        <v>Nguyễn Hữu</v>
      </c>
      <c r="D29" s="111" t="str">
        <f>IF(OR($C$6="",$J$6=""),"",IF(HKI!D29="","",HKI!D29))</f>
        <v>Phước</v>
      </c>
      <c r="E29" s="29"/>
      <c r="F29" s="287">
        <v>4</v>
      </c>
      <c r="G29" s="287"/>
      <c r="H29" s="287"/>
      <c r="I29" s="287">
        <v>4</v>
      </c>
      <c r="J29" s="287"/>
      <c r="K29" s="287"/>
      <c r="L29" s="7">
        <f t="shared" si="1"/>
        <v>4</v>
      </c>
      <c r="M29" s="287">
        <v>4</v>
      </c>
      <c r="N29" s="230">
        <f t="shared" si="2"/>
        <v>4</v>
      </c>
      <c r="O29" s="1" t="str">
        <f t="shared" si="0"/>
        <v>Yếu</v>
      </c>
    </row>
    <row r="30" spans="1:15" ht="15">
      <c r="A30" s="2">
        <f>IF(B30="","",IF(SUBTOTAL(3,$B$12:B30)=SUBTOTAL(3,$B$12:B29),"",SUBTOTAL(3,$B$12:B30)))</f>
        <v>19</v>
      </c>
      <c r="B30" s="109" t="str">
        <f>IF(OR($C$6="",$J$6=""),"",IF(HKI!B30="","",HKI!B30))</f>
        <v>13B3080058</v>
      </c>
      <c r="C30" s="110" t="str">
        <f>IF(OR($C$6="",$J$6=""),"",IF(HKI!C30="","",HKI!C30))</f>
        <v>Nguyễn Hoàng</v>
      </c>
      <c r="D30" s="111" t="str">
        <f>IF(OR($C$6="",$J$6=""),"",IF(HKI!D30="","",HKI!D30))</f>
        <v>Quân</v>
      </c>
      <c r="E30" s="29"/>
      <c r="F30" s="287">
        <v>7</v>
      </c>
      <c r="G30" s="287"/>
      <c r="H30" s="287"/>
      <c r="I30" s="287">
        <v>8</v>
      </c>
      <c r="J30" s="287"/>
      <c r="K30" s="287"/>
      <c r="L30" s="7">
        <f t="shared" si="1"/>
        <v>7.7</v>
      </c>
      <c r="M30" s="287">
        <v>7</v>
      </c>
      <c r="N30" s="230">
        <f t="shared" si="2"/>
        <v>7.3</v>
      </c>
      <c r="O30" s="1" t="str">
        <f t="shared" si="0"/>
        <v>Khá</v>
      </c>
    </row>
    <row r="31" spans="1:15" ht="15">
      <c r="A31" s="2">
        <f>IF(B31="","",IF(SUBTOTAL(3,$B$12:B31)=SUBTOTAL(3,$B$12:B30),"",SUBTOTAL(3,$B$12:B31)))</f>
        <v>20</v>
      </c>
      <c r="B31" s="109" t="str">
        <f>IF(OR($C$6="",$J$6=""),"",IF(HKI!B31="","",HKI!B31))</f>
        <v>13B3080060</v>
      </c>
      <c r="C31" s="110" t="str">
        <f>IF(OR($C$6="",$J$6=""),"",IF(HKI!C31="","",HKI!C31))</f>
        <v>Nguyễn Minh</v>
      </c>
      <c r="D31" s="111" t="str">
        <f>IF(OR($C$6="",$J$6=""),"",IF(HKI!D31="","",HKI!D31))</f>
        <v>Quy</v>
      </c>
      <c r="E31" s="29"/>
      <c r="F31" s="287">
        <v>5</v>
      </c>
      <c r="G31" s="287"/>
      <c r="H31" s="287"/>
      <c r="I31" s="287">
        <v>5</v>
      </c>
      <c r="J31" s="287"/>
      <c r="K31" s="287"/>
      <c r="L31" s="7">
        <f t="shared" si="1"/>
        <v>5</v>
      </c>
      <c r="M31" s="287">
        <v>6</v>
      </c>
      <c r="N31" s="230">
        <f t="shared" si="2"/>
        <v>5.6</v>
      </c>
      <c r="O31" s="1" t="str">
        <f t="shared" si="0"/>
        <v>TB</v>
      </c>
    </row>
    <row r="32" spans="1:15" ht="15">
      <c r="A32" s="2">
        <f>IF(B32="","",IF(SUBTOTAL(3,$B$12:B32)=SUBTOTAL(3,$B$12:B31),"",SUBTOTAL(3,$B$12:B32)))</f>
        <v>21</v>
      </c>
      <c r="B32" s="109" t="str">
        <f>IF(OR($C$6="",$J$6=""),"",IF(HKI!B32="","",HKI!B32))</f>
        <v>13B3080096</v>
      </c>
      <c r="C32" s="110" t="str">
        <f>IF(OR($C$6="",$J$6=""),"",IF(HKI!C32="","",HKI!C32))</f>
        <v>Thái Hoàng</v>
      </c>
      <c r="D32" s="111" t="str">
        <f>IF(OR($C$6="",$J$6=""),"",IF(HKI!D32="","",HKI!D32))</f>
        <v>Tâm</v>
      </c>
      <c r="E32" s="29"/>
      <c r="F32" s="287">
        <v>6</v>
      </c>
      <c r="G32" s="287"/>
      <c r="H32" s="287"/>
      <c r="I32" s="287">
        <v>4</v>
      </c>
      <c r="J32" s="287"/>
      <c r="K32" s="287"/>
      <c r="L32" s="7">
        <f t="shared" si="1"/>
        <v>4.7</v>
      </c>
      <c r="M32" s="287">
        <v>8</v>
      </c>
      <c r="N32" s="230">
        <f t="shared" si="2"/>
        <v>6.7</v>
      </c>
      <c r="O32" s="1" t="str">
        <f t="shared" si="0"/>
        <v>TBK</v>
      </c>
    </row>
    <row r="33" spans="1:15" ht="15">
      <c r="A33" s="2">
        <f>IF(B33="","",IF(SUBTOTAL(3,$B$12:B33)=SUBTOTAL(3,$B$12:B32),"",SUBTOTAL(3,$B$12:B33)))</f>
        <v>22</v>
      </c>
      <c r="B33" s="109" t="str">
        <f>IF(OR($C$6="",$J$6=""),"",IF(HKI!B33="","",HKI!B33))</f>
        <v>13B3080066</v>
      </c>
      <c r="C33" s="110" t="str">
        <f>IF(OR($C$6="",$J$6=""),"",IF(HKI!C33="","",HKI!C33))</f>
        <v>Nguyễn Đức</v>
      </c>
      <c r="D33" s="111" t="str">
        <f>IF(OR($C$6="",$J$6=""),"",IF(HKI!D33="","",HKI!D33))</f>
        <v>Thắng</v>
      </c>
      <c r="E33" s="29"/>
      <c r="F33" s="287">
        <v>7</v>
      </c>
      <c r="G33" s="287"/>
      <c r="H33" s="287"/>
      <c r="I33" s="287">
        <v>5</v>
      </c>
      <c r="J33" s="287"/>
      <c r="K33" s="287"/>
      <c r="L33" s="7">
        <f t="shared" si="1"/>
        <v>5.7</v>
      </c>
      <c r="M33" s="287">
        <v>7.3</v>
      </c>
      <c r="N33" s="230">
        <f t="shared" si="2"/>
        <v>6.7</v>
      </c>
      <c r="O33" s="1" t="str">
        <f t="shared" si="0"/>
        <v>TBK</v>
      </c>
    </row>
    <row r="34" spans="1:15" ht="15">
      <c r="A34" s="2">
        <f>IF(B34="","",IF(SUBTOTAL(3,$B$12:B34)=SUBTOTAL(3,$B$12:B33),"",SUBTOTAL(3,$B$12:B34)))</f>
        <v>23</v>
      </c>
      <c r="B34" s="109" t="str">
        <f>IF(OR($C$6="",$J$6=""),"",IF(HKI!B34="","",HKI!B34))</f>
        <v>13B3080068</v>
      </c>
      <c r="C34" s="110" t="str">
        <f>IF(OR($C$6="",$J$6=""),"",IF(HKI!C34="","",HKI!C34))</f>
        <v>Nguyễn Trung</v>
      </c>
      <c r="D34" s="111" t="str">
        <f>IF(OR($C$6="",$J$6=""),"",IF(HKI!D34="","",HKI!D34))</f>
        <v>Thành</v>
      </c>
      <c r="E34" s="29"/>
      <c r="F34" s="287">
        <v>5</v>
      </c>
      <c r="G34" s="287"/>
      <c r="H34" s="287"/>
      <c r="I34" s="287">
        <v>5</v>
      </c>
      <c r="J34" s="287"/>
      <c r="K34" s="287"/>
      <c r="L34" s="7">
        <f t="shared" si="1"/>
        <v>5</v>
      </c>
      <c r="M34" s="287">
        <v>5</v>
      </c>
      <c r="N34" s="230">
        <f t="shared" si="2"/>
        <v>5</v>
      </c>
      <c r="O34" s="1" t="str">
        <f t="shared" si="0"/>
        <v>TB</v>
      </c>
    </row>
    <row r="35" spans="1:15" ht="15">
      <c r="A35" s="2">
        <f>IF(B35="","",IF(SUBTOTAL(3,$B$12:B35)=SUBTOTAL(3,$B$12:B34),"",SUBTOTAL(3,$B$12:B35)))</f>
        <v>24</v>
      </c>
      <c r="B35" s="109" t="str">
        <f>IF(OR($C$6="",$J$6=""),"",IF(HKI!B35="","",HKI!B35))</f>
        <v>13B3080094</v>
      </c>
      <c r="C35" s="110" t="str">
        <f>IF(OR($C$6="",$J$6=""),"",IF(HKI!C35="","",HKI!C35))</f>
        <v>Nguyễn Tuấn</v>
      </c>
      <c r="D35" s="111" t="str">
        <f>IF(OR($C$6="",$J$6=""),"",IF(HKI!D35="","",HKI!D35))</f>
        <v>Thanh</v>
      </c>
      <c r="E35" s="29"/>
      <c r="F35" s="287">
        <v>7</v>
      </c>
      <c r="G35" s="287"/>
      <c r="H35" s="287"/>
      <c r="I35" s="287">
        <v>5</v>
      </c>
      <c r="J35" s="287"/>
      <c r="K35" s="287"/>
      <c r="L35" s="7">
        <f t="shared" si="1"/>
        <v>5.7</v>
      </c>
      <c r="M35" s="287">
        <v>8.5</v>
      </c>
      <c r="N35" s="230">
        <f t="shared" si="2"/>
        <v>7.4</v>
      </c>
      <c r="O35" s="1" t="str">
        <f t="shared" si="0"/>
        <v>Khá</v>
      </c>
    </row>
    <row r="36" spans="1:15" ht="15">
      <c r="A36" s="2">
        <f>IF(B36="","",IF(SUBTOTAL(3,$B$12:B36)=SUBTOTAL(3,$B$12:B35),"",SUBTOTAL(3,$B$12:B36)))</f>
        <v>25</v>
      </c>
      <c r="B36" s="109" t="str">
        <f>IF(OR($C$6="",$J$6=""),"",IF(HKI!B36="","",HKI!B36))</f>
        <v>13B3080070</v>
      </c>
      <c r="C36" s="110" t="str">
        <f>IF(OR($C$6="",$J$6=""),"",IF(HKI!C36="","",HKI!C36))</f>
        <v>Mai Quí</v>
      </c>
      <c r="D36" s="111" t="str">
        <f>IF(OR($C$6="",$J$6=""),"",IF(HKI!D36="","",HKI!D36))</f>
        <v>Thiện</v>
      </c>
      <c r="E36" s="29"/>
      <c r="F36" s="287">
        <v>7</v>
      </c>
      <c r="G36" s="287"/>
      <c r="H36" s="287"/>
      <c r="I36" s="287">
        <v>5</v>
      </c>
      <c r="J36" s="287"/>
      <c r="K36" s="287"/>
      <c r="L36" s="7">
        <f t="shared" si="1"/>
        <v>5.7</v>
      </c>
      <c r="M36" s="287">
        <v>7.3</v>
      </c>
      <c r="N36" s="230">
        <f t="shared" si="2"/>
        <v>6.7</v>
      </c>
      <c r="O36" s="1" t="str">
        <f t="shared" si="0"/>
        <v>TBK</v>
      </c>
    </row>
    <row r="37" spans="1:15" ht="15">
      <c r="A37" s="2">
        <f>IF(B37="","",IF(SUBTOTAL(3,$B$12:B37)=SUBTOTAL(3,$B$12:B36),"",SUBTOTAL(3,$B$12:B37)))</f>
        <v>26</v>
      </c>
      <c r="B37" s="109" t="str">
        <f>IF(OR($C$6="",$J$6=""),"",IF(HKI!B37="","",HKI!B37))</f>
        <v>13B3080076</v>
      </c>
      <c r="C37" s="110" t="str">
        <f>IF(OR($C$6="",$J$6=""),"",IF(HKI!C37="","",HKI!C37))</f>
        <v>Phạm Văn</v>
      </c>
      <c r="D37" s="111" t="str">
        <f>IF(OR($C$6="",$J$6=""),"",IF(HKI!D37="","",HKI!D37))</f>
        <v>Thương</v>
      </c>
      <c r="E37" s="29"/>
      <c r="F37" s="287">
        <v>5</v>
      </c>
      <c r="G37" s="287"/>
      <c r="H37" s="287"/>
      <c r="I37" s="287">
        <v>4</v>
      </c>
      <c r="J37" s="287"/>
      <c r="K37" s="287"/>
      <c r="L37" s="7">
        <f t="shared" si="1"/>
        <v>4.3</v>
      </c>
      <c r="M37" s="287">
        <v>7.5</v>
      </c>
      <c r="N37" s="230">
        <f t="shared" si="2"/>
        <v>6.2</v>
      </c>
      <c r="O37" s="1" t="str">
        <f t="shared" si="0"/>
        <v>TBK</v>
      </c>
    </row>
    <row r="38" spans="1:15" ht="15">
      <c r="A38" s="2">
        <f>IF(B38="","",IF(SUBTOTAL(3,$B$12:B38)=SUBTOTAL(3,$B$12:B37),"",SUBTOTAL(3,$B$12:B38)))</f>
        <v>27</v>
      </c>
      <c r="B38" s="109" t="str">
        <f>IF(OR($C$6="",$J$6=""),"",IF(HKI!B38="","",HKI!B38))</f>
        <v>13B3080078</v>
      </c>
      <c r="C38" s="110" t="str">
        <f>IF(OR($C$6="",$J$6=""),"",IF(HKI!C38="","",HKI!C38))</f>
        <v>Châu Quốc</v>
      </c>
      <c r="D38" s="111" t="str">
        <f>IF(OR($C$6="",$J$6=""),"",IF(HKI!D38="","",HKI!D38))</f>
        <v>Toản</v>
      </c>
      <c r="E38" s="29"/>
      <c r="F38" s="287">
        <v>5</v>
      </c>
      <c r="G38" s="287"/>
      <c r="H38" s="287"/>
      <c r="I38" s="287">
        <v>4</v>
      </c>
      <c r="J38" s="287"/>
      <c r="K38" s="287"/>
      <c r="L38" s="7">
        <f t="shared" si="1"/>
        <v>4.3</v>
      </c>
      <c r="M38" s="287">
        <v>2.8</v>
      </c>
      <c r="N38" s="230">
        <f t="shared" si="2"/>
        <v>3.4</v>
      </c>
      <c r="O38" s="1" t="str">
        <f t="shared" si="0"/>
        <v>Kém</v>
      </c>
    </row>
    <row r="39" spans="1:15" ht="15">
      <c r="A39" s="2">
        <f>IF(B39="","",IF(SUBTOTAL(3,$B$12:B39)=SUBTOTAL(3,$B$12:B38),"",SUBTOTAL(3,$B$12:B39)))</f>
        <v>28</v>
      </c>
      <c r="B39" s="109" t="str">
        <f>IF(OR($C$6="",$J$6=""),"",IF(HKI!B39="","",HKI!B39))</f>
        <v>13B3080082</v>
      </c>
      <c r="C39" s="110" t="str">
        <f>IF(OR($C$6="",$J$6=""),"",IF(HKI!C39="","",HKI!C39))</f>
        <v>Phan Minh</v>
      </c>
      <c r="D39" s="111" t="str">
        <f>IF(OR($C$6="",$J$6=""),"",IF(HKI!D39="","",HKI!D39))</f>
        <v>Trí</v>
      </c>
      <c r="E39" s="29"/>
      <c r="F39" s="287">
        <v>6</v>
      </c>
      <c r="G39" s="287"/>
      <c r="H39" s="287"/>
      <c r="I39" s="287">
        <v>4</v>
      </c>
      <c r="J39" s="287"/>
      <c r="K39" s="287"/>
      <c r="L39" s="7">
        <f t="shared" si="1"/>
        <v>4.7</v>
      </c>
      <c r="M39" s="287">
        <v>4</v>
      </c>
      <c r="N39" s="230">
        <f t="shared" si="2"/>
        <v>4.3</v>
      </c>
      <c r="O39" s="1" t="str">
        <f t="shared" si="0"/>
        <v>Yếu</v>
      </c>
    </row>
    <row r="40" spans="1:15" ht="15">
      <c r="A40" s="2">
        <f>IF(B40="","",IF(SUBTOTAL(3,$B$12:B40)=SUBTOTAL(3,$B$12:B39),"",SUBTOTAL(3,$B$12:B40)))</f>
        <v>29</v>
      </c>
      <c r="B40" s="109" t="str">
        <f>IF(OR($C$6="",$J$6=""),"",IF(HKI!B40="","",HKI!B40))</f>
        <v>13B3080083</v>
      </c>
      <c r="C40" s="110" t="str">
        <f>IF(OR($C$6="",$J$6=""),"",IF(HKI!C40="","",HKI!C40))</f>
        <v>Nguyễn Tứ</v>
      </c>
      <c r="D40" s="111" t="str">
        <f>IF(OR($C$6="",$J$6=""),"",IF(HKI!D40="","",HKI!D40))</f>
        <v>Tuần</v>
      </c>
      <c r="E40" s="29"/>
      <c r="F40" s="287">
        <v>8</v>
      </c>
      <c r="G40" s="287"/>
      <c r="H40" s="287"/>
      <c r="I40" s="287">
        <v>5</v>
      </c>
      <c r="J40" s="287"/>
      <c r="K40" s="287"/>
      <c r="L40" s="7">
        <f t="shared" si="1"/>
        <v>6</v>
      </c>
      <c r="M40" s="287">
        <v>7</v>
      </c>
      <c r="N40" s="230">
        <f t="shared" si="2"/>
        <v>6.6</v>
      </c>
      <c r="O40" s="1" t="str">
        <f t="shared" si="0"/>
        <v>TBK</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si="0"/>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0"/>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0"/>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0"/>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0"/>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0"/>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0"/>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0"/>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0"/>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29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2 SV</v>
      </c>
      <c r="G54" s="423"/>
      <c r="H54" s="423" t="str">
        <f>IF(B12="","","("&amp;ROUND(COUNTIF($O$12:$O$51,"XS")*100/MAX($A$12:$A$51),2)&amp;"%"&amp;")")</f>
        <v>(6,9%)</v>
      </c>
      <c r="I54" s="423"/>
      <c r="J54" s="421" t="str">
        <f>IF(B12="","","Tổng số SV có điểm &gt;= 5 đ : "&amp;COUNTIF(N12:N51,"&gt;=5")&amp;" SV"&amp;" ("&amp;ROUND(COUNTIF(N12:N51,"&gt;=5")*100/MAX($A$12:$A$51),2)&amp;"%"&amp;")")</f>
        <v>Tổng số SV có điểm &gt;= 5 đ : 20 SV (68,97%)</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2 SV</v>
      </c>
      <c r="G55" s="423"/>
      <c r="H55" s="423" t="str">
        <f>IF(B12="","","("&amp;ROUND(COUNTIF($O$12:$O$51,"Giỏi")*100/MAX($A$12:$A$51),2)&amp;"%"&amp;")")</f>
        <v>(6,9%)</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7 SV</v>
      </c>
      <c r="G56" s="423"/>
      <c r="H56" s="423" t="str">
        <f>IF(B12="","","("&amp;ROUND(COUNTIF($O$12:$O$51,"Khá")*100/MAX($A$12:$A$51),2)&amp;"%"&amp;")")</f>
        <v>(24,14%)</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6 SV</v>
      </c>
      <c r="G57" s="423"/>
      <c r="H57" s="423" t="str">
        <f>IF(B12="","","("&amp;ROUND(COUNTIF($O$12:$O$51,"TBK")*100/MAX($A$12:$A$51),2)&amp;"%"&amp;")")</f>
        <v>(20,69%)</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3 SV</v>
      </c>
      <c r="G58" s="423"/>
      <c r="H58" s="423" t="str">
        <f>IF(B12="","","("&amp;ROUND(COUNTIF($O$12:$O$51,"TB")*100/MAX($A$12:$A$51),2)&amp;"%"&amp;")")</f>
        <v>(10,34%)</v>
      </c>
      <c r="I58" s="423"/>
      <c r="J58" s="422" t="str">
        <f>IF(B12="","","Tổng số SV có điểm &lt; 5 đ : "&amp;COUNTIF(N12:N51,"&lt;5")&amp;" SV"&amp;" ("&amp;ROUND(COUNTIF(N12:N51,"&lt;5")*100/MAX($A$12:$A$51),2)&amp;"%"&amp;")")</f>
        <v>Tổng số SV có điểm &lt; 5 đ : 9 SV (31,03%)</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4 SV</v>
      </c>
      <c r="G59" s="423"/>
      <c r="H59" s="423" t="str">
        <f>IF(B12="","","("&amp;ROUND(COUNTIF($O$12:$O$51,"Yếu")*100/MAX($A$12:$A$51),2)&amp;"%"&amp;")")</f>
        <v>(13,79%)</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5 SV</v>
      </c>
      <c r="G60" s="423"/>
      <c r="H60" s="423" t="str">
        <f>IF(B12="","","("&amp;ROUND(COUNTIF($O$12:$O$51,"Kém")*100/MAX($A$12:$A$51),2)&amp;"%"&amp;")")</f>
        <v>(17,24%)</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(0%)</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F3:N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A63:C63"/>
    <mergeCell ref="D63:H63"/>
    <mergeCell ref="K63:N63"/>
    <mergeCell ref="J58:N61"/>
    <mergeCell ref="B59:E59"/>
    <mergeCell ref="F59:G59"/>
    <mergeCell ref="H59:I59"/>
    <mergeCell ref="B60:E60"/>
    <mergeCell ref="F60:G60"/>
    <mergeCell ref="H60:I60"/>
    <mergeCell ref="B58:E58"/>
    <mergeCell ref="F58:G58"/>
    <mergeCell ref="H58:I58"/>
    <mergeCell ref="J54:N57"/>
    <mergeCell ref="F10:H11"/>
    <mergeCell ref="I10:K11"/>
    <mergeCell ref="F8:K9"/>
    <mergeCell ref="B61:E61"/>
    <mergeCell ref="F61:G61"/>
    <mergeCell ref="H61:I61"/>
    <mergeCell ref="B57:E57"/>
    <mergeCell ref="F57:G57"/>
    <mergeCell ref="H57:I57"/>
    <mergeCell ref="B55:E55"/>
    <mergeCell ref="F55:G55"/>
    <mergeCell ref="H55:I55"/>
    <mergeCell ref="B56:E56"/>
    <mergeCell ref="F56:G56"/>
    <mergeCell ref="H56:I56"/>
    <mergeCell ref="L8:L11"/>
    <mergeCell ref="M8:M11"/>
    <mergeCell ref="N8:N11"/>
    <mergeCell ref="O8:O11"/>
    <mergeCell ref="C8:D11"/>
  </mergeCells>
  <conditionalFormatting sqref="N12:N51">
    <cfRule type="cellIs" dxfId="37" priority="1" stopIfTrue="1" operator="lessThan">
      <formula>5</formula>
    </cfRule>
  </conditionalFormatting>
  <conditionalFormatting sqref="L12:L51">
    <cfRule type="cellIs" dxfId="36" priority="2" stopIfTrue="1" operator="lessThan">
      <formula>3</formula>
    </cfRule>
  </conditionalFormatting>
  <conditionalFormatting sqref="M12:M40">
    <cfRule type="cellIs" dxfId="35" priority="3" stopIfTrue="1" operator="lessThan">
      <formula>3</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oddFooter>&amp;Rtrang &amp;P/&amp;N</oddFooter>
  </headerFooter>
</worksheet>
</file>

<file path=xl/worksheets/sheet9.xml><?xml version="1.0" encoding="utf-8"?>
<worksheet xmlns="http://schemas.openxmlformats.org/spreadsheetml/2006/main" xmlns:r="http://schemas.openxmlformats.org/officeDocument/2006/relationships">
  <dimension ref="A1:O63"/>
  <sheetViews>
    <sheetView topLeftCell="A28" workbookViewId="0">
      <selection activeCell="M12" sqref="M12:M40"/>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443" t="s">
        <v>966</v>
      </c>
      <c r="G3" s="443"/>
      <c r="H3" s="443"/>
      <c r="I3" s="443"/>
      <c r="J3" s="443"/>
      <c r="K3" s="443"/>
      <c r="L3" s="443"/>
      <c r="M3" s="443"/>
      <c r="N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IF(M6="","",IF(VLOOKUP(M6,'LOP-MON'!A2:Q19,4,FALSE)=0,"",VLOOKUP(M6,'LOP-MON'!A2:Q19,4,FALSE)))</f>
        <v xml:space="preserve">Trang bị điện </v>
      </c>
      <c r="D6" s="435"/>
      <c r="E6" s="435"/>
      <c r="F6" s="435"/>
      <c r="G6" s="435"/>
      <c r="H6" s="436" t="s">
        <v>969</v>
      </c>
      <c r="I6" s="436"/>
      <c r="J6" s="102">
        <f>IF(M6="","",IF(VLOOKUP(CONCATENATE(MID(H6,4,4),MID(M6,1,2),MID(M6,6,2)),'LOP-MON'!A2:Q19,4,FALSE)=0,"",VLOOKUP(CONCATENATE(MID(H6,4,4),MID(M6,1,2),MID(M6,6,2)),'LOP-MON'!A2:Q19,4,FALSE)))</f>
        <v>4</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8.75">
      <c r="A12" s="2">
        <f>IF(B12="","",SUBTOTAL(3,$B$12:B12))</f>
        <v>1</v>
      </c>
      <c r="B12" s="109" t="str">
        <f>IF(OR($C$6="",$J$6=""),"",IF(HKI!B12="","",HKI!B12))</f>
        <v>13B3080002</v>
      </c>
      <c r="C12" s="110" t="str">
        <f>IF(OR($C$6="",$J$6=""),"",IF(HKI!C12="","",HKI!C12))</f>
        <v>Lâm Thanh</v>
      </c>
      <c r="D12" s="111" t="str">
        <f>IF(OR($C$6="",$J$6=""),"",IF(HKI!D12="","",HKI!D12))</f>
        <v>Bình</v>
      </c>
      <c r="E12" s="29"/>
      <c r="F12" s="287">
        <v>5</v>
      </c>
      <c r="G12" s="287">
        <v>5</v>
      </c>
      <c r="H12" s="287">
        <v>6</v>
      </c>
      <c r="I12" s="287">
        <v>6</v>
      </c>
      <c r="J12" s="287">
        <v>8</v>
      </c>
      <c r="K12" s="287"/>
      <c r="L12" s="7">
        <f>IF(OR(B12="",$C$6="",$J$6=""),"",IF(ISNUMBER(E12)=TRUE,"",IF((COUNT(F12:K12))=0,0,ROUND((SUM(F12:H12)+2*SUM(I12:K12))/(COUNT(F12:H12)+2*COUNT(I12:K12)),1))))</f>
        <v>6.3</v>
      </c>
      <c r="M12" s="288">
        <v>6.6</v>
      </c>
      <c r="N12" s="230">
        <f>IF(OR(B12="",$C$6="",$J$6=""),"",IF(ISNUMBER(E12)=TRUE,E12,ROUND((L12*0.4+M12*0.6),1)))</f>
        <v>6.5</v>
      </c>
      <c r="O12" s="1" t="str">
        <f t="shared" ref="O12:O51" si="0">IF(B12="","",IF(N12="","KXL",IF(N12&lt;4,"Kém",IF(N12&lt;5,"Yếu",IF(N12&lt;6,"TB",IF(N12&lt;7,"TBK",IF(N12&lt;8,"Khá",IF(N12&lt;9,"Giỏi","XS"))))))))</f>
        <v>TBK</v>
      </c>
    </row>
    <row r="13" spans="1:15" ht="18.75">
      <c r="A13" s="2">
        <f>IF(B13="","",IF(SUBTOTAL(3,$B$12:B13)=SUBTOTAL(3,$B$12:B12),"",SUBTOTAL(3,$B$12:B13)))</f>
        <v>2</v>
      </c>
      <c r="B13" s="109" t="str">
        <f>IF(OR($C$6="",$J$6=""),"",IF(HKI!B13="","",HKI!B13))</f>
        <v>13B3080004</v>
      </c>
      <c r="C13" s="110" t="str">
        <f>IF(OR($C$6="",$J$6=""),"",IF(HKI!C13="","",HKI!C13))</f>
        <v>Nguyễn</v>
      </c>
      <c r="D13" s="111" t="str">
        <f>IF(OR($C$6="",$J$6=""),"",IF(HKI!D13="","",HKI!D13))</f>
        <v>Cảnh</v>
      </c>
      <c r="E13" s="29"/>
      <c r="F13" s="287">
        <v>6</v>
      </c>
      <c r="G13" s="287">
        <v>6</v>
      </c>
      <c r="H13" s="287">
        <v>5</v>
      </c>
      <c r="I13" s="287">
        <v>6</v>
      </c>
      <c r="J13" s="287">
        <v>8</v>
      </c>
      <c r="K13" s="287"/>
      <c r="L13" s="7">
        <f t="shared" ref="L13:L51" si="1">IF(OR(B13="",$C$6="",$J$6=""),"",IF(ISNUMBER(E13)=TRUE,"",IF((COUNT(F13:K13))=0,0,ROUND((SUM(F13:H13)+2*SUM(I13:K13))/(COUNT(F13:H13)+2*COUNT(I13:K13)),1))))</f>
        <v>6.4</v>
      </c>
      <c r="M13" s="288">
        <v>5.8</v>
      </c>
      <c r="N13" s="230">
        <f t="shared" ref="N13:N51" si="2">IF(OR(B13="",$C$6="",$J$6=""),"",IF(ISNUMBER(E13)=TRUE,E13,ROUND((L13*0.4+M13*0.6),1)))</f>
        <v>6</v>
      </c>
      <c r="O13" s="1" t="str">
        <f t="shared" si="0"/>
        <v>TBK</v>
      </c>
    </row>
    <row r="14" spans="1:15" ht="18.75">
      <c r="A14" s="2">
        <f>IF(B14="","",IF(SUBTOTAL(3,$B$12:B14)=SUBTOTAL(3,$B$12:B13),"",SUBTOTAL(3,$B$12:B14)))</f>
        <v>3</v>
      </c>
      <c r="B14" s="109" t="str">
        <f>IF(OR($C$6="",$J$6=""),"",IF(HKI!B14="","",HKI!B14))</f>
        <v>13B3080104</v>
      </c>
      <c r="C14" s="110" t="str">
        <f>IF(OR($C$6="",$J$6=""),"",IF(HKI!C14="","",HKI!C14))</f>
        <v>Lê Minh</v>
      </c>
      <c r="D14" s="111" t="str">
        <f>IF(OR($C$6="",$J$6=""),"",IF(HKI!D14="","",HKI!D14))</f>
        <v>Cường</v>
      </c>
      <c r="E14" s="29"/>
      <c r="F14" s="287">
        <v>7</v>
      </c>
      <c r="G14" s="287">
        <v>5</v>
      </c>
      <c r="H14" s="287">
        <v>7</v>
      </c>
      <c r="I14" s="287">
        <v>6</v>
      </c>
      <c r="J14" s="287">
        <v>6</v>
      </c>
      <c r="K14" s="287"/>
      <c r="L14" s="7">
        <f t="shared" si="1"/>
        <v>6.1</v>
      </c>
      <c r="M14" s="288">
        <v>4.9000000000000004</v>
      </c>
      <c r="N14" s="230">
        <f t="shared" si="2"/>
        <v>5.4</v>
      </c>
      <c r="O14" s="1" t="str">
        <f t="shared" si="0"/>
        <v>TB</v>
      </c>
    </row>
    <row r="15" spans="1:15" ht="18.75">
      <c r="A15" s="2">
        <f>IF(B15="","",IF(SUBTOTAL(3,$B$12:B15)=SUBTOTAL(3,$B$12:B14),"",SUBTOTAL(3,$B$12:B15)))</f>
        <v>4</v>
      </c>
      <c r="B15" s="109" t="str">
        <f>IF(OR($C$6="",$J$6=""),"",IF(HKI!B15="","",HKI!B15))</f>
        <v>13B3080008</v>
      </c>
      <c r="C15" s="110" t="str">
        <f>IF(OR($C$6="",$J$6=""),"",IF(HKI!C15="","",HKI!C15))</f>
        <v>Cao Thành</v>
      </c>
      <c r="D15" s="111" t="str">
        <f>IF(OR($C$6="",$J$6=""),"",IF(HKI!D15="","",HKI!D15))</f>
        <v>Danh</v>
      </c>
      <c r="E15" s="29"/>
      <c r="F15" s="287">
        <v>5</v>
      </c>
      <c r="G15" s="287">
        <v>6</v>
      </c>
      <c r="H15" s="287">
        <v>6</v>
      </c>
      <c r="I15" s="287">
        <v>6</v>
      </c>
      <c r="J15" s="287">
        <v>8</v>
      </c>
      <c r="K15" s="287"/>
      <c r="L15" s="7">
        <f t="shared" si="1"/>
        <v>6.4</v>
      </c>
      <c r="M15" s="288">
        <v>6.8</v>
      </c>
      <c r="N15" s="230">
        <f t="shared" si="2"/>
        <v>6.6</v>
      </c>
      <c r="O15" s="1" t="str">
        <f t="shared" si="0"/>
        <v>TBK</v>
      </c>
    </row>
    <row r="16" spans="1:15" ht="18.75">
      <c r="A16" s="2">
        <f>IF(B16="","",IF(SUBTOTAL(3,$B$12:B16)=SUBTOTAL(3,$B$12:B15),"",SUBTOTAL(3,$B$12:B16)))</f>
        <v>5</v>
      </c>
      <c r="B16" s="109" t="str">
        <f>IF(OR($C$6="",$J$6=""),"",IF(HKI!B16="","",HKI!B16))</f>
        <v>13B3080010</v>
      </c>
      <c r="C16" s="110" t="str">
        <f>IF(OR($C$6="",$J$6=""),"",IF(HKI!C16="","",HKI!C16))</f>
        <v>Nguyễn Tiến</v>
      </c>
      <c r="D16" s="111" t="str">
        <f>IF(OR($C$6="",$J$6=""),"",IF(HKI!D16="","",HKI!D16))</f>
        <v>Dũng</v>
      </c>
      <c r="E16" s="29"/>
      <c r="F16" s="287">
        <v>6</v>
      </c>
      <c r="G16" s="287">
        <v>6</v>
      </c>
      <c r="H16" s="287">
        <v>5</v>
      </c>
      <c r="I16" s="287">
        <v>6</v>
      </c>
      <c r="J16" s="287">
        <v>8</v>
      </c>
      <c r="K16" s="287"/>
      <c r="L16" s="7">
        <f t="shared" si="1"/>
        <v>6.4</v>
      </c>
      <c r="M16" s="288">
        <v>6.6</v>
      </c>
      <c r="N16" s="230">
        <f t="shared" si="2"/>
        <v>6.5</v>
      </c>
      <c r="O16" s="1" t="str">
        <f t="shared" si="0"/>
        <v>TBK</v>
      </c>
    </row>
    <row r="17" spans="1:15" ht="18.75">
      <c r="A17" s="2">
        <f>IF(B17="","",IF(SUBTOTAL(3,$B$12:B17)=SUBTOTAL(3,$B$12:B16),"",SUBTOTAL(3,$B$12:B17)))</f>
        <v>6</v>
      </c>
      <c r="B17" s="109" t="str">
        <f>IF(OR($C$6="",$J$6=""),"",IF(HKI!B17="","",HKI!B17))</f>
        <v>13B3080012</v>
      </c>
      <c r="C17" s="110" t="str">
        <f>IF(OR($C$6="",$J$6=""),"",IF(HKI!C17="","",HKI!C17))</f>
        <v>Võ Hồng</v>
      </c>
      <c r="D17" s="111" t="str">
        <f>IF(OR($C$6="",$J$6=""),"",IF(HKI!D17="","",HKI!D17))</f>
        <v>Dương</v>
      </c>
      <c r="E17" s="29"/>
      <c r="F17" s="287">
        <v>6</v>
      </c>
      <c r="G17" s="287">
        <v>5</v>
      </c>
      <c r="H17" s="287">
        <v>5</v>
      </c>
      <c r="I17" s="287">
        <v>6</v>
      </c>
      <c r="J17" s="287">
        <v>6</v>
      </c>
      <c r="K17" s="287"/>
      <c r="L17" s="7">
        <f t="shared" si="1"/>
        <v>5.7</v>
      </c>
      <c r="M17" s="288">
        <v>6</v>
      </c>
      <c r="N17" s="230">
        <f t="shared" si="2"/>
        <v>5.9</v>
      </c>
      <c r="O17" s="1" t="str">
        <f t="shared" si="0"/>
        <v>TB</v>
      </c>
    </row>
    <row r="18" spans="1:15" ht="18.75">
      <c r="A18" s="2">
        <f>IF(B18="","",IF(SUBTOTAL(3,$B$12:B18)=SUBTOTAL(3,$B$12:B17),"",SUBTOTAL(3,$B$12:B18)))</f>
        <v>7</v>
      </c>
      <c r="B18" s="109" t="str">
        <f>IF(OR($C$6="",$J$6=""),"",IF(HKI!B18="","",HKI!B18))</f>
        <v>13B3080016</v>
      </c>
      <c r="C18" s="110" t="str">
        <f>IF(OR($C$6="",$J$6=""),"",IF(HKI!C18="","",HKI!C18))</f>
        <v>Nguyễn Quang</v>
      </c>
      <c r="D18" s="111" t="str">
        <f>IF(OR($C$6="",$J$6=""),"",IF(HKI!D18="","",HKI!D18))</f>
        <v>Đại</v>
      </c>
      <c r="E18" s="29"/>
      <c r="F18" s="287">
        <v>6</v>
      </c>
      <c r="G18" s="287">
        <v>5</v>
      </c>
      <c r="H18" s="287">
        <v>5</v>
      </c>
      <c r="I18" s="287">
        <v>5</v>
      </c>
      <c r="J18" s="287">
        <v>9</v>
      </c>
      <c r="K18" s="287"/>
      <c r="L18" s="7">
        <f t="shared" si="1"/>
        <v>6.3</v>
      </c>
      <c r="M18" s="288">
        <v>6.1</v>
      </c>
      <c r="N18" s="230">
        <f t="shared" si="2"/>
        <v>6.2</v>
      </c>
      <c r="O18" s="1" t="str">
        <f t="shared" si="0"/>
        <v>TBK</v>
      </c>
    </row>
    <row r="19" spans="1:15" ht="18.75">
      <c r="A19" s="2">
        <f>IF(B19="","",IF(SUBTOTAL(3,$B$12:B19)=SUBTOTAL(3,$B$12:B18),"",SUBTOTAL(3,$B$12:B19)))</f>
        <v>8</v>
      </c>
      <c r="B19" s="109" t="str">
        <f>IF(OR($C$6="",$J$6=""),"",IF(HKI!B19="","",HKI!B19))</f>
        <v>13B3080018</v>
      </c>
      <c r="C19" s="110" t="str">
        <f>IF(OR($C$6="",$J$6=""),"",IF(HKI!C19="","",HKI!C19))</f>
        <v>Nguyễn Hồng</v>
      </c>
      <c r="D19" s="111" t="str">
        <f>IF(OR($C$6="",$J$6=""),"",IF(HKI!D19="","",HKI!D19))</f>
        <v>Đức</v>
      </c>
      <c r="E19" s="29"/>
      <c r="F19" s="287">
        <v>6</v>
      </c>
      <c r="G19" s="287">
        <v>6</v>
      </c>
      <c r="H19" s="287">
        <v>5</v>
      </c>
      <c r="I19" s="287">
        <v>7</v>
      </c>
      <c r="J19" s="287">
        <v>7</v>
      </c>
      <c r="K19" s="287"/>
      <c r="L19" s="7">
        <f t="shared" si="1"/>
        <v>6.4</v>
      </c>
      <c r="M19" s="288">
        <v>6.4</v>
      </c>
      <c r="N19" s="230">
        <f t="shared" si="2"/>
        <v>6.4</v>
      </c>
      <c r="O19" s="1" t="str">
        <f t="shared" si="0"/>
        <v>TBK</v>
      </c>
    </row>
    <row r="20" spans="1:15" ht="18.75">
      <c r="A20" s="2">
        <f>IF(B20="","",IF(SUBTOTAL(3,$B$12:B20)=SUBTOTAL(3,$B$12:B19),"",SUBTOTAL(3,$B$12:B20)))</f>
        <v>9</v>
      </c>
      <c r="B20" s="109" t="str">
        <f>IF(OR($C$6="",$J$6=""),"",IF(HKI!B20="","",HKI!B20))</f>
        <v>13B3080100</v>
      </c>
      <c r="C20" s="110" t="str">
        <f>IF(OR($C$6="",$J$6=""),"",IF(HKI!C20="","",HKI!C20))</f>
        <v>Nguyễn Hoàng</v>
      </c>
      <c r="D20" s="111" t="str">
        <f>IF(OR($C$6="",$J$6=""),"",IF(HKI!D20="","",HKI!D20))</f>
        <v>Gia</v>
      </c>
      <c r="E20" s="29"/>
      <c r="F20" s="287">
        <v>6</v>
      </c>
      <c r="G20" s="287">
        <v>6</v>
      </c>
      <c r="H20" s="287">
        <v>7</v>
      </c>
      <c r="I20" s="287">
        <v>7</v>
      </c>
      <c r="J20" s="287">
        <v>9</v>
      </c>
      <c r="K20" s="287"/>
      <c r="L20" s="7">
        <f t="shared" si="1"/>
        <v>7.3</v>
      </c>
      <c r="M20" s="288">
        <v>6.8</v>
      </c>
      <c r="N20" s="230">
        <f t="shared" si="2"/>
        <v>7</v>
      </c>
      <c r="O20" s="1" t="str">
        <f t="shared" si="0"/>
        <v>Khá</v>
      </c>
    </row>
    <row r="21" spans="1:15" ht="18.75">
      <c r="A21" s="2">
        <f>IF(B21="","",IF(SUBTOTAL(3,$B$12:B21)=SUBTOTAL(3,$B$12:B20),"",SUBTOTAL(3,$B$12:B21)))</f>
        <v>10</v>
      </c>
      <c r="B21" s="109" t="str">
        <f>IF(OR($C$6="",$J$6=""),"",IF(HKI!B21="","",HKI!B21))</f>
        <v>13B3080026</v>
      </c>
      <c r="C21" s="110" t="str">
        <f>IF(OR($C$6="",$J$6=""),"",IF(HKI!C21="","",HKI!C21))</f>
        <v>Nguyễn Cảnh</v>
      </c>
      <c r="D21" s="111" t="str">
        <f>IF(OR($C$6="",$J$6=""),"",IF(HKI!D21="","",HKI!D21))</f>
        <v>Hưng</v>
      </c>
      <c r="E21" s="29"/>
      <c r="F21" s="287">
        <v>5</v>
      </c>
      <c r="G21" s="287">
        <v>6</v>
      </c>
      <c r="H21" s="287">
        <v>5</v>
      </c>
      <c r="I21" s="287">
        <v>6</v>
      </c>
      <c r="J21" s="287">
        <v>7</v>
      </c>
      <c r="K21" s="287"/>
      <c r="L21" s="7">
        <f t="shared" si="1"/>
        <v>6</v>
      </c>
      <c r="M21" s="288">
        <v>6.6</v>
      </c>
      <c r="N21" s="230">
        <f t="shared" si="2"/>
        <v>6.4</v>
      </c>
      <c r="O21" s="1" t="str">
        <f t="shared" si="0"/>
        <v>TBK</v>
      </c>
    </row>
    <row r="22" spans="1:15" ht="18.75">
      <c r="A22" s="2">
        <f>IF(B22="","",IF(SUBTOTAL(3,$B$12:B22)=SUBTOTAL(3,$B$12:B21),"",SUBTOTAL(3,$B$12:B22)))</f>
        <v>11</v>
      </c>
      <c r="B22" s="109" t="str">
        <f>IF(OR($C$6="",$J$6=""),"",IF(HKI!B22="","",HKI!B22))</f>
        <v>13B3080030</v>
      </c>
      <c r="C22" s="110" t="str">
        <f>IF(OR($C$6="",$J$6=""),"",IF(HKI!C22="","",HKI!C22))</f>
        <v>Lê Quốc</v>
      </c>
      <c r="D22" s="111" t="str">
        <f>IF(OR($C$6="",$J$6=""),"",IF(HKI!D22="","",HKI!D22))</f>
        <v>Huy</v>
      </c>
      <c r="E22" s="29"/>
      <c r="F22" s="287">
        <v>5</v>
      </c>
      <c r="G22" s="287">
        <v>5</v>
      </c>
      <c r="H22" s="287">
        <v>6</v>
      </c>
      <c r="I22" s="287">
        <v>6</v>
      </c>
      <c r="J22" s="287">
        <v>6</v>
      </c>
      <c r="K22" s="287"/>
      <c r="L22" s="7">
        <f t="shared" si="1"/>
        <v>5.7</v>
      </c>
      <c r="M22" s="288">
        <v>7.2</v>
      </c>
      <c r="N22" s="230">
        <f t="shared" si="2"/>
        <v>6.6</v>
      </c>
      <c r="O22" s="1" t="str">
        <f t="shared" si="0"/>
        <v>TBK</v>
      </c>
    </row>
    <row r="23" spans="1:15" ht="18.75">
      <c r="A23" s="2">
        <f>IF(B23="","",IF(SUBTOTAL(3,$B$12:B23)=SUBTOTAL(3,$B$12:B22),"",SUBTOTAL(3,$B$12:B23)))</f>
        <v>12</v>
      </c>
      <c r="B23" s="109" t="str">
        <f>IF(OR($C$6="",$J$6=""),"",IF(HKI!B23="","",HKI!B23))</f>
        <v>13B3080032</v>
      </c>
      <c r="C23" s="110" t="str">
        <f>IF(OR($C$6="",$J$6=""),"",IF(HKI!C23="","",HKI!C23))</f>
        <v>Nguyễn Văn</v>
      </c>
      <c r="D23" s="111" t="str">
        <f>IF(OR($C$6="",$J$6=""),"",IF(HKI!D23="","",HKI!D23))</f>
        <v>Khánh</v>
      </c>
      <c r="E23" s="29"/>
      <c r="F23" s="287">
        <v>5</v>
      </c>
      <c r="G23" s="287">
        <v>6</v>
      </c>
      <c r="H23" s="287">
        <v>6</v>
      </c>
      <c r="I23" s="287">
        <v>7</v>
      </c>
      <c r="J23" s="287">
        <v>8</v>
      </c>
      <c r="K23" s="287"/>
      <c r="L23" s="7">
        <f t="shared" si="1"/>
        <v>6.7</v>
      </c>
      <c r="M23" s="288">
        <v>6.8</v>
      </c>
      <c r="N23" s="230">
        <f t="shared" si="2"/>
        <v>6.8</v>
      </c>
      <c r="O23" s="1" t="str">
        <f t="shared" si="0"/>
        <v>TBK</v>
      </c>
    </row>
    <row r="24" spans="1:15" ht="18.75">
      <c r="A24" s="2">
        <f>IF(B24="","",IF(SUBTOTAL(3,$B$12:B24)=SUBTOTAL(3,$B$12:B23),"",SUBTOTAL(3,$B$12:B24)))</f>
        <v>13</v>
      </c>
      <c r="B24" s="109" t="str">
        <f>IF(OR($C$6="",$J$6=""),"",IF(HKI!B24="","",HKI!B24))</f>
        <v>13B3080034</v>
      </c>
      <c r="C24" s="110" t="str">
        <f>IF(OR($C$6="",$J$6=""),"",IF(HKI!C24="","",HKI!C24))</f>
        <v>Lê Quang</v>
      </c>
      <c r="D24" s="111" t="str">
        <f>IF(OR($C$6="",$J$6=""),"",IF(HKI!D24="","",HKI!D24))</f>
        <v>Kính</v>
      </c>
      <c r="E24" s="29"/>
      <c r="F24" s="287">
        <v>6</v>
      </c>
      <c r="G24" s="287">
        <v>6</v>
      </c>
      <c r="H24" s="287">
        <v>6</v>
      </c>
      <c r="I24" s="287">
        <v>6</v>
      </c>
      <c r="J24" s="287">
        <v>7</v>
      </c>
      <c r="K24" s="287"/>
      <c r="L24" s="7">
        <f t="shared" si="1"/>
        <v>6.3</v>
      </c>
      <c r="M24" s="288">
        <v>6</v>
      </c>
      <c r="N24" s="230">
        <f t="shared" si="2"/>
        <v>6.1</v>
      </c>
      <c r="O24" s="1" t="str">
        <f t="shared" si="0"/>
        <v>TBK</v>
      </c>
    </row>
    <row r="25" spans="1:15" ht="18.75">
      <c r="A25" s="2">
        <f>IF(B25="","",IF(SUBTOTAL(3,$B$12:B25)=SUBTOTAL(3,$B$12:B24),"",SUBTOTAL(3,$B$12:B25)))</f>
        <v>14</v>
      </c>
      <c r="B25" s="109" t="str">
        <f>IF(OR($C$6="",$J$6=""),"",IF(HKI!B25="","",HKI!B25))</f>
        <v>13B3080036</v>
      </c>
      <c r="C25" s="110" t="str">
        <f>IF(OR($C$6="",$J$6=""),"",IF(HKI!C25="","",HKI!C25))</f>
        <v>Trần Trung</v>
      </c>
      <c r="D25" s="111" t="str">
        <f>IF(OR($C$6="",$J$6=""),"",IF(HKI!D25="","",HKI!D25))</f>
        <v>Lâm</v>
      </c>
      <c r="E25" s="29"/>
      <c r="F25" s="287">
        <v>6</v>
      </c>
      <c r="G25" s="287">
        <v>6</v>
      </c>
      <c r="H25" s="287">
        <v>5</v>
      </c>
      <c r="I25" s="287">
        <v>6</v>
      </c>
      <c r="J25" s="287">
        <v>7</v>
      </c>
      <c r="K25" s="287"/>
      <c r="L25" s="7">
        <f t="shared" si="1"/>
        <v>6.1</v>
      </c>
      <c r="M25" s="288">
        <v>6.4</v>
      </c>
      <c r="N25" s="230">
        <f t="shared" si="2"/>
        <v>6.3</v>
      </c>
      <c r="O25" s="1" t="str">
        <f t="shared" si="0"/>
        <v>TBK</v>
      </c>
    </row>
    <row r="26" spans="1:15" ht="18.75">
      <c r="A26" s="2">
        <f>IF(B26="","",IF(SUBTOTAL(3,$B$12:B26)=SUBTOTAL(3,$B$12:B25),"",SUBTOTAL(3,$B$12:B26)))</f>
        <v>15</v>
      </c>
      <c r="B26" s="109" t="str">
        <f>IF(OR($C$6="",$J$6=""),"",IF(HKI!B26="","",HKI!B26))</f>
        <v>13B3080046</v>
      </c>
      <c r="C26" s="110" t="str">
        <f>IF(OR($C$6="",$J$6=""),"",IF(HKI!C26="","",HKI!C26))</f>
        <v>Huỳnh Trung</v>
      </c>
      <c r="D26" s="111" t="str">
        <f>IF(OR($C$6="",$J$6=""),"",IF(HKI!D26="","",HKI!D26))</f>
        <v>Ngãi</v>
      </c>
      <c r="E26" s="29"/>
      <c r="F26" s="287">
        <v>4</v>
      </c>
      <c r="G26" s="287">
        <v>6</v>
      </c>
      <c r="H26" s="287">
        <v>6</v>
      </c>
      <c r="I26" s="287">
        <v>7</v>
      </c>
      <c r="J26" s="287">
        <v>9</v>
      </c>
      <c r="K26" s="287"/>
      <c r="L26" s="7">
        <f t="shared" si="1"/>
        <v>6.9</v>
      </c>
      <c r="M26" s="288">
        <v>6.1</v>
      </c>
      <c r="N26" s="230">
        <f t="shared" si="2"/>
        <v>6.4</v>
      </c>
      <c r="O26" s="1" t="str">
        <f t="shared" si="0"/>
        <v>TBK</v>
      </c>
    </row>
    <row r="27" spans="1:15" ht="18.75">
      <c r="A27" s="2">
        <f>IF(B27="","",IF(SUBTOTAL(3,$B$12:B27)=SUBTOTAL(3,$B$12:B26),"",SUBTOTAL(3,$B$12:B27)))</f>
        <v>16</v>
      </c>
      <c r="B27" s="109" t="str">
        <f>IF(OR($C$6="",$J$6=""),"",IF(HKI!B27="","",HKI!B27))</f>
        <v>13B3080090</v>
      </c>
      <c r="C27" s="110" t="str">
        <f>IF(OR($C$6="",$J$6=""),"",IF(HKI!C27="","",HKI!C27))</f>
        <v>Nguyễn Văn</v>
      </c>
      <c r="D27" s="111" t="str">
        <f>IF(OR($C$6="",$J$6=""),"",IF(HKI!D27="","",HKI!D27))</f>
        <v>Phong</v>
      </c>
      <c r="E27" s="29"/>
      <c r="F27" s="287">
        <v>6</v>
      </c>
      <c r="G27" s="287">
        <v>5</v>
      </c>
      <c r="H27" s="287">
        <v>6</v>
      </c>
      <c r="I27" s="287">
        <v>6</v>
      </c>
      <c r="J27" s="287">
        <v>6</v>
      </c>
      <c r="K27" s="287"/>
      <c r="L27" s="7">
        <f t="shared" si="1"/>
        <v>5.9</v>
      </c>
      <c r="M27" s="288">
        <v>7.1</v>
      </c>
      <c r="N27" s="230">
        <f t="shared" si="2"/>
        <v>6.6</v>
      </c>
      <c r="O27" s="1" t="str">
        <f t="shared" si="0"/>
        <v>TBK</v>
      </c>
    </row>
    <row r="28" spans="1:15" ht="18.75">
      <c r="A28" s="2">
        <f>IF(B28="","",IF(SUBTOTAL(3,$B$12:B28)=SUBTOTAL(3,$B$12:B27),"",SUBTOTAL(3,$B$12:B28)))</f>
        <v>17</v>
      </c>
      <c r="B28" s="109" t="str">
        <f>IF(OR($C$6="",$J$6=""),"",IF(HKI!B28="","",HKI!B28))</f>
        <v>13B3080052</v>
      </c>
      <c r="C28" s="110" t="str">
        <f>IF(OR($C$6="",$J$6=""),"",IF(HKI!C28="","",HKI!C28))</f>
        <v>Trần Nguyễn Chí</v>
      </c>
      <c r="D28" s="111" t="str">
        <f>IF(OR($C$6="",$J$6=""),"",IF(HKI!D28="","",HKI!D28))</f>
        <v>Phong</v>
      </c>
      <c r="E28" s="29"/>
      <c r="F28" s="287">
        <v>7</v>
      </c>
      <c r="G28" s="287">
        <v>6</v>
      </c>
      <c r="H28" s="287">
        <v>6</v>
      </c>
      <c r="I28" s="287">
        <v>6</v>
      </c>
      <c r="J28" s="287">
        <v>9</v>
      </c>
      <c r="K28" s="287"/>
      <c r="L28" s="7">
        <f t="shared" si="1"/>
        <v>7</v>
      </c>
      <c r="M28" s="288">
        <v>5.7</v>
      </c>
      <c r="N28" s="230">
        <f t="shared" si="2"/>
        <v>6.2</v>
      </c>
      <c r="O28" s="1" t="str">
        <f t="shared" si="0"/>
        <v>TBK</v>
      </c>
    </row>
    <row r="29" spans="1:15" ht="18.75">
      <c r="A29" s="2">
        <f>IF(B29="","",IF(SUBTOTAL(3,$B$12:B29)=SUBTOTAL(3,$B$12:B28),"",SUBTOTAL(3,$B$12:B29)))</f>
        <v>18</v>
      </c>
      <c r="B29" s="109" t="str">
        <f>IF(OR($C$6="",$J$6=""),"",IF(HKI!B29="","",HKI!B29))</f>
        <v>13B3080054</v>
      </c>
      <c r="C29" s="110" t="str">
        <f>IF(OR($C$6="",$J$6=""),"",IF(HKI!C29="","",HKI!C29))</f>
        <v>Nguyễn Hữu</v>
      </c>
      <c r="D29" s="111" t="str">
        <f>IF(OR($C$6="",$J$6=""),"",IF(HKI!D29="","",HKI!D29))</f>
        <v>Phước</v>
      </c>
      <c r="E29" s="29"/>
      <c r="F29" s="287">
        <v>6</v>
      </c>
      <c r="G29" s="287">
        <v>6</v>
      </c>
      <c r="H29" s="287">
        <v>6</v>
      </c>
      <c r="I29" s="287">
        <v>6</v>
      </c>
      <c r="J29" s="287">
        <v>9</v>
      </c>
      <c r="K29" s="287"/>
      <c r="L29" s="7">
        <f t="shared" si="1"/>
        <v>6.9</v>
      </c>
      <c r="M29" s="288">
        <v>6.8</v>
      </c>
      <c r="N29" s="230">
        <f t="shared" si="2"/>
        <v>6.8</v>
      </c>
      <c r="O29" s="1" t="str">
        <f t="shared" si="0"/>
        <v>TBK</v>
      </c>
    </row>
    <row r="30" spans="1:15" ht="18.75">
      <c r="A30" s="2">
        <f>IF(B30="","",IF(SUBTOTAL(3,$B$12:B30)=SUBTOTAL(3,$B$12:B29),"",SUBTOTAL(3,$B$12:B30)))</f>
        <v>19</v>
      </c>
      <c r="B30" s="109" t="str">
        <f>IF(OR($C$6="",$J$6=""),"",IF(HKI!B30="","",HKI!B30))</f>
        <v>13B3080058</v>
      </c>
      <c r="C30" s="110" t="str">
        <f>IF(OR($C$6="",$J$6=""),"",IF(HKI!C30="","",HKI!C30))</f>
        <v>Nguyễn Hoàng</v>
      </c>
      <c r="D30" s="111" t="str">
        <f>IF(OR($C$6="",$J$6=""),"",IF(HKI!D30="","",HKI!D30))</f>
        <v>Quân</v>
      </c>
      <c r="E30" s="29"/>
      <c r="F30" s="287">
        <v>5</v>
      </c>
      <c r="G30" s="287">
        <v>6</v>
      </c>
      <c r="H30" s="287">
        <v>5</v>
      </c>
      <c r="I30" s="287">
        <v>6</v>
      </c>
      <c r="J30" s="287">
        <v>9</v>
      </c>
      <c r="K30" s="287"/>
      <c r="L30" s="7">
        <f t="shared" si="1"/>
        <v>6.6</v>
      </c>
      <c r="M30" s="288">
        <v>6.1</v>
      </c>
      <c r="N30" s="230">
        <f t="shared" si="2"/>
        <v>6.3</v>
      </c>
      <c r="O30" s="1" t="str">
        <f t="shared" si="0"/>
        <v>TBK</v>
      </c>
    </row>
    <row r="31" spans="1:15" ht="18.75">
      <c r="A31" s="2">
        <f>IF(B31="","",IF(SUBTOTAL(3,$B$12:B31)=SUBTOTAL(3,$B$12:B30),"",SUBTOTAL(3,$B$12:B31)))</f>
        <v>20</v>
      </c>
      <c r="B31" s="109" t="str">
        <f>IF(OR($C$6="",$J$6=""),"",IF(HKI!B31="","",HKI!B31))</f>
        <v>13B3080060</v>
      </c>
      <c r="C31" s="110" t="str">
        <f>IF(OR($C$6="",$J$6=""),"",IF(HKI!C31="","",HKI!C31))</f>
        <v>Nguyễn Minh</v>
      </c>
      <c r="D31" s="111" t="str">
        <f>IF(OR($C$6="",$J$6=""),"",IF(HKI!D31="","",HKI!D31))</f>
        <v>Quy</v>
      </c>
      <c r="E31" s="29"/>
      <c r="F31" s="287">
        <v>6</v>
      </c>
      <c r="G31" s="287">
        <v>5</v>
      </c>
      <c r="H31" s="287">
        <v>6</v>
      </c>
      <c r="I31" s="287">
        <v>6</v>
      </c>
      <c r="J31" s="287">
        <v>6</v>
      </c>
      <c r="K31" s="287"/>
      <c r="L31" s="7">
        <f t="shared" si="1"/>
        <v>5.9</v>
      </c>
      <c r="M31" s="288">
        <v>6.7</v>
      </c>
      <c r="N31" s="230">
        <f t="shared" si="2"/>
        <v>6.4</v>
      </c>
      <c r="O31" s="1" t="str">
        <f t="shared" si="0"/>
        <v>TBK</v>
      </c>
    </row>
    <row r="32" spans="1:15" ht="18.75">
      <c r="A32" s="2">
        <f>IF(B32="","",IF(SUBTOTAL(3,$B$12:B32)=SUBTOTAL(3,$B$12:B31),"",SUBTOTAL(3,$B$12:B32)))</f>
        <v>21</v>
      </c>
      <c r="B32" s="109" t="str">
        <f>IF(OR($C$6="",$J$6=""),"",IF(HKI!B32="","",HKI!B32))</f>
        <v>13B3080096</v>
      </c>
      <c r="C32" s="110" t="str">
        <f>IF(OR($C$6="",$J$6=""),"",IF(HKI!C32="","",HKI!C32))</f>
        <v>Thái Hoàng</v>
      </c>
      <c r="D32" s="111" t="str">
        <f>IF(OR($C$6="",$J$6=""),"",IF(HKI!D32="","",HKI!D32))</f>
        <v>Tâm</v>
      </c>
      <c r="E32" s="29"/>
      <c r="F32" s="287">
        <v>5</v>
      </c>
      <c r="G32" s="287">
        <v>6</v>
      </c>
      <c r="H32" s="287">
        <v>5</v>
      </c>
      <c r="I32" s="287">
        <v>6</v>
      </c>
      <c r="J32" s="287">
        <v>6</v>
      </c>
      <c r="K32" s="287"/>
      <c r="L32" s="7">
        <f t="shared" si="1"/>
        <v>5.7</v>
      </c>
      <c r="M32" s="288">
        <v>6.5</v>
      </c>
      <c r="N32" s="230">
        <f t="shared" si="2"/>
        <v>6.2</v>
      </c>
      <c r="O32" s="1" t="str">
        <f t="shared" si="0"/>
        <v>TBK</v>
      </c>
    </row>
    <row r="33" spans="1:15" ht="18.75">
      <c r="A33" s="2">
        <f>IF(B33="","",IF(SUBTOTAL(3,$B$12:B33)=SUBTOTAL(3,$B$12:B32),"",SUBTOTAL(3,$B$12:B33)))</f>
        <v>22</v>
      </c>
      <c r="B33" s="109" t="str">
        <f>IF(OR($C$6="",$J$6=""),"",IF(HKI!B33="","",HKI!B33))</f>
        <v>13B3080066</v>
      </c>
      <c r="C33" s="110" t="str">
        <f>IF(OR($C$6="",$J$6=""),"",IF(HKI!C33="","",HKI!C33))</f>
        <v>Nguyễn Đức</v>
      </c>
      <c r="D33" s="111" t="str">
        <f>IF(OR($C$6="",$J$6=""),"",IF(HKI!D33="","",HKI!D33))</f>
        <v>Thắng</v>
      </c>
      <c r="E33" s="29"/>
      <c r="F33" s="287">
        <v>5</v>
      </c>
      <c r="G33" s="287">
        <v>6</v>
      </c>
      <c r="H33" s="287">
        <v>6</v>
      </c>
      <c r="I33" s="287">
        <v>6</v>
      </c>
      <c r="J33" s="287">
        <v>7</v>
      </c>
      <c r="K33" s="287"/>
      <c r="L33" s="7">
        <f t="shared" si="1"/>
        <v>6.1</v>
      </c>
      <c r="M33" s="289">
        <v>5.3</v>
      </c>
      <c r="N33" s="230">
        <f t="shared" si="2"/>
        <v>5.6</v>
      </c>
      <c r="O33" s="1" t="str">
        <f t="shared" si="0"/>
        <v>TB</v>
      </c>
    </row>
    <row r="34" spans="1:15" ht="18.75">
      <c r="A34" s="2">
        <f>IF(B34="","",IF(SUBTOTAL(3,$B$12:B34)=SUBTOTAL(3,$B$12:B33),"",SUBTOTAL(3,$B$12:B34)))</f>
        <v>23</v>
      </c>
      <c r="B34" s="109" t="str">
        <f>IF(OR($C$6="",$J$6=""),"",IF(HKI!B34="","",HKI!B34))</f>
        <v>13B3080068</v>
      </c>
      <c r="C34" s="110" t="str">
        <f>IF(OR($C$6="",$J$6=""),"",IF(HKI!C34="","",HKI!C34))</f>
        <v>Nguyễn Trung</v>
      </c>
      <c r="D34" s="111" t="str">
        <f>IF(OR($C$6="",$J$6=""),"",IF(HKI!D34="","",HKI!D34))</f>
        <v>Thành</v>
      </c>
      <c r="E34" s="29"/>
      <c r="F34" s="287">
        <v>5</v>
      </c>
      <c r="G34" s="287">
        <v>6</v>
      </c>
      <c r="H34" s="287">
        <v>6</v>
      </c>
      <c r="I34" s="287">
        <v>7</v>
      </c>
      <c r="J34" s="287">
        <v>9</v>
      </c>
      <c r="K34" s="287"/>
      <c r="L34" s="7">
        <f t="shared" si="1"/>
        <v>7</v>
      </c>
      <c r="M34" s="289">
        <v>5.8</v>
      </c>
      <c r="N34" s="230">
        <f t="shared" si="2"/>
        <v>6.3</v>
      </c>
      <c r="O34" s="1" t="str">
        <f t="shared" si="0"/>
        <v>TBK</v>
      </c>
    </row>
    <row r="35" spans="1:15" ht="18.75">
      <c r="A35" s="2">
        <f>IF(B35="","",IF(SUBTOTAL(3,$B$12:B35)=SUBTOTAL(3,$B$12:B34),"",SUBTOTAL(3,$B$12:B35)))</f>
        <v>24</v>
      </c>
      <c r="B35" s="109" t="str">
        <f>IF(OR($C$6="",$J$6=""),"",IF(HKI!B35="","",HKI!B35))</f>
        <v>13B3080094</v>
      </c>
      <c r="C35" s="110" t="str">
        <f>IF(OR($C$6="",$J$6=""),"",IF(HKI!C35="","",HKI!C35))</f>
        <v>Nguyễn Tuấn</v>
      </c>
      <c r="D35" s="111" t="str">
        <f>IF(OR($C$6="",$J$6=""),"",IF(HKI!D35="","",HKI!D35))</f>
        <v>Thanh</v>
      </c>
      <c r="E35" s="29"/>
      <c r="F35" s="287">
        <v>4</v>
      </c>
      <c r="G35" s="287">
        <v>6</v>
      </c>
      <c r="H35" s="287">
        <v>5</v>
      </c>
      <c r="I35" s="287">
        <v>6</v>
      </c>
      <c r="J35" s="287">
        <v>7</v>
      </c>
      <c r="K35" s="287"/>
      <c r="L35" s="7">
        <f t="shared" si="1"/>
        <v>5.9</v>
      </c>
      <c r="M35" s="289">
        <v>7</v>
      </c>
      <c r="N35" s="230">
        <f t="shared" si="2"/>
        <v>6.6</v>
      </c>
      <c r="O35" s="1" t="str">
        <f t="shared" si="0"/>
        <v>TBK</v>
      </c>
    </row>
    <row r="36" spans="1:15" ht="18.75">
      <c r="A36" s="2">
        <f>IF(B36="","",IF(SUBTOTAL(3,$B$12:B36)=SUBTOTAL(3,$B$12:B35),"",SUBTOTAL(3,$B$12:B36)))</f>
        <v>25</v>
      </c>
      <c r="B36" s="109" t="str">
        <f>IF(OR($C$6="",$J$6=""),"",IF(HKI!B36="","",HKI!B36))</f>
        <v>13B3080070</v>
      </c>
      <c r="C36" s="110" t="str">
        <f>IF(OR($C$6="",$J$6=""),"",IF(HKI!C36="","",HKI!C36))</f>
        <v>Mai Quí</v>
      </c>
      <c r="D36" s="111" t="str">
        <f>IF(OR($C$6="",$J$6=""),"",IF(HKI!D36="","",HKI!D36))</f>
        <v>Thiện</v>
      </c>
      <c r="E36" s="29"/>
      <c r="F36" s="287">
        <v>6</v>
      </c>
      <c r="G36" s="287">
        <v>6</v>
      </c>
      <c r="H36" s="287">
        <v>6</v>
      </c>
      <c r="I36" s="287">
        <v>6</v>
      </c>
      <c r="J36" s="287">
        <v>8</v>
      </c>
      <c r="K36" s="287"/>
      <c r="L36" s="7">
        <f t="shared" si="1"/>
        <v>6.6</v>
      </c>
      <c r="M36" s="289">
        <v>5.6</v>
      </c>
      <c r="N36" s="230">
        <f t="shared" si="2"/>
        <v>6</v>
      </c>
      <c r="O36" s="1" t="str">
        <f t="shared" si="0"/>
        <v>TBK</v>
      </c>
    </row>
    <row r="37" spans="1:15" ht="18.75">
      <c r="A37" s="2">
        <f>IF(B37="","",IF(SUBTOTAL(3,$B$12:B37)=SUBTOTAL(3,$B$12:B36),"",SUBTOTAL(3,$B$12:B37)))</f>
        <v>26</v>
      </c>
      <c r="B37" s="109" t="str">
        <f>IF(OR($C$6="",$J$6=""),"",IF(HKI!B37="","",HKI!B37))</f>
        <v>13B3080076</v>
      </c>
      <c r="C37" s="110" t="str">
        <f>IF(OR($C$6="",$J$6=""),"",IF(HKI!C37="","",HKI!C37))</f>
        <v>Phạm Văn</v>
      </c>
      <c r="D37" s="111" t="str">
        <f>IF(OR($C$6="",$J$6=""),"",IF(HKI!D37="","",HKI!D37))</f>
        <v>Thương</v>
      </c>
      <c r="E37" s="29"/>
      <c r="F37" s="287">
        <v>5</v>
      </c>
      <c r="G37" s="287">
        <v>6</v>
      </c>
      <c r="H37" s="287">
        <v>7</v>
      </c>
      <c r="I37" s="287">
        <v>7</v>
      </c>
      <c r="J37" s="287">
        <v>9</v>
      </c>
      <c r="K37" s="287"/>
      <c r="L37" s="7">
        <f t="shared" si="1"/>
        <v>7.1</v>
      </c>
      <c r="M37" s="288">
        <v>5.8</v>
      </c>
      <c r="N37" s="230">
        <f t="shared" si="2"/>
        <v>6.3</v>
      </c>
      <c r="O37" s="1" t="str">
        <f t="shared" si="0"/>
        <v>TBK</v>
      </c>
    </row>
    <row r="38" spans="1:15" ht="18.75">
      <c r="A38" s="2">
        <f>IF(B38="","",IF(SUBTOTAL(3,$B$12:B38)=SUBTOTAL(3,$B$12:B37),"",SUBTOTAL(3,$B$12:B38)))</f>
        <v>27</v>
      </c>
      <c r="B38" s="109" t="str">
        <f>IF(OR($C$6="",$J$6=""),"",IF(HKI!B38="","",HKI!B38))</f>
        <v>13B3080078</v>
      </c>
      <c r="C38" s="110" t="str">
        <f>IF(OR($C$6="",$J$6=""),"",IF(HKI!C38="","",HKI!C38))</f>
        <v>Châu Quốc</v>
      </c>
      <c r="D38" s="111" t="str">
        <f>IF(OR($C$6="",$J$6=""),"",IF(HKI!D38="","",HKI!D38))</f>
        <v>Toản</v>
      </c>
      <c r="E38" s="29"/>
      <c r="F38" s="287">
        <v>7</v>
      </c>
      <c r="G38" s="287">
        <v>5</v>
      </c>
      <c r="H38" s="287">
        <v>5</v>
      </c>
      <c r="I38" s="287">
        <v>7</v>
      </c>
      <c r="J38" s="287">
        <v>7</v>
      </c>
      <c r="K38" s="287"/>
      <c r="L38" s="7">
        <f t="shared" si="1"/>
        <v>6.4</v>
      </c>
      <c r="M38" s="288">
        <v>6.1</v>
      </c>
      <c r="N38" s="230">
        <f t="shared" si="2"/>
        <v>6.2</v>
      </c>
      <c r="O38" s="1" t="str">
        <f t="shared" si="0"/>
        <v>TBK</v>
      </c>
    </row>
    <row r="39" spans="1:15" ht="18.75">
      <c r="A39" s="2">
        <f>IF(B39="","",IF(SUBTOTAL(3,$B$12:B39)=SUBTOTAL(3,$B$12:B38),"",SUBTOTAL(3,$B$12:B39)))</f>
        <v>28</v>
      </c>
      <c r="B39" s="109" t="str">
        <f>IF(OR($C$6="",$J$6=""),"",IF(HKI!B39="","",HKI!B39))</f>
        <v>13B3080082</v>
      </c>
      <c r="C39" s="110" t="str">
        <f>IF(OR($C$6="",$J$6=""),"",IF(HKI!C39="","",HKI!C39))</f>
        <v>Phan Minh</v>
      </c>
      <c r="D39" s="111" t="str">
        <f>IF(OR($C$6="",$J$6=""),"",IF(HKI!D39="","",HKI!D39))</f>
        <v>Trí</v>
      </c>
      <c r="E39" s="29"/>
      <c r="F39" s="287">
        <v>6</v>
      </c>
      <c r="G39" s="287">
        <v>6</v>
      </c>
      <c r="H39" s="287">
        <v>5</v>
      </c>
      <c r="I39" s="287">
        <v>7</v>
      </c>
      <c r="J39" s="287">
        <v>6</v>
      </c>
      <c r="K39" s="287"/>
      <c r="L39" s="7">
        <f t="shared" si="1"/>
        <v>6.1</v>
      </c>
      <c r="M39" s="288">
        <v>6.7</v>
      </c>
      <c r="N39" s="230">
        <f t="shared" si="2"/>
        <v>6.5</v>
      </c>
      <c r="O39" s="1" t="str">
        <f t="shared" si="0"/>
        <v>TBK</v>
      </c>
    </row>
    <row r="40" spans="1:15" ht="18.75">
      <c r="A40" s="2">
        <f>IF(B40="","",IF(SUBTOTAL(3,$B$12:B40)=SUBTOTAL(3,$B$12:B39),"",SUBTOTAL(3,$B$12:B40)))</f>
        <v>29</v>
      </c>
      <c r="B40" s="109" t="str">
        <f>IF(OR($C$6="",$J$6=""),"",IF(HKI!B40="","",HKI!B40))</f>
        <v>13B3080083</v>
      </c>
      <c r="C40" s="110" t="str">
        <f>IF(OR($C$6="",$J$6=""),"",IF(HKI!C40="","",HKI!C40))</f>
        <v>Nguyễn Tứ</v>
      </c>
      <c r="D40" s="111" t="str">
        <f>IF(OR($C$6="",$J$6=""),"",IF(HKI!D40="","",HKI!D40))</f>
        <v>Tuần</v>
      </c>
      <c r="E40" s="29"/>
      <c r="F40" s="287">
        <v>6</v>
      </c>
      <c r="G40" s="287">
        <v>6</v>
      </c>
      <c r="H40" s="287">
        <v>6</v>
      </c>
      <c r="I40" s="287">
        <v>6</v>
      </c>
      <c r="J40" s="287">
        <v>5</v>
      </c>
      <c r="K40" s="287"/>
      <c r="L40" s="7">
        <f t="shared" si="1"/>
        <v>5.7</v>
      </c>
      <c r="M40" s="288">
        <v>6.4</v>
      </c>
      <c r="N40" s="230">
        <f t="shared" si="2"/>
        <v>6.1</v>
      </c>
      <c r="O40" s="1" t="str">
        <f t="shared" si="0"/>
        <v>TBK</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si="0"/>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0"/>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0"/>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0"/>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0"/>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0"/>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0"/>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0"/>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0"/>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29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0 SV</v>
      </c>
      <c r="G54" s="423"/>
      <c r="H54" s="423" t="str">
        <f>IF(B12="","","("&amp;ROUND(COUNTIF($O$12:$O$51,"XS")*100/MAX($A$12:$A$51),2)&amp;"%"&amp;")")</f>
        <v>(0%)</v>
      </c>
      <c r="I54" s="423"/>
      <c r="J54" s="421" t="str">
        <f>IF(B12="","","Tổng số SV có điểm &gt;= 5 đ : "&amp;COUNTIF(N12:N51,"&gt;=5")&amp;" SV"&amp;" ("&amp;ROUND(COUNTIF(N12:N51,"&gt;=5")*100/MAX($A$12:$A$51),2)&amp;"%"&amp;")")</f>
        <v>Tổng số SV có điểm &gt;= 5 đ : 29 SV (100%)</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0 SV</v>
      </c>
      <c r="G55" s="423"/>
      <c r="H55" s="423" t="str">
        <f>IF(B12="","","("&amp;ROUND(COUNTIF($O$12:$O$51,"Giỏi")*100/MAX($A$12:$A$51),2)&amp;"%"&amp;")")</f>
        <v>(0%)</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1 SV</v>
      </c>
      <c r="G56" s="423"/>
      <c r="H56" s="423" t="str">
        <f>IF(B12="","","("&amp;ROUND(COUNTIF($O$12:$O$51,"Khá")*100/MAX($A$12:$A$51),2)&amp;"%"&amp;")")</f>
        <v>(3,45%)</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25 SV</v>
      </c>
      <c r="G57" s="423"/>
      <c r="H57" s="423" t="str">
        <f>IF(B12="","","("&amp;ROUND(COUNTIF($O$12:$O$51,"TBK")*100/MAX($A$12:$A$51),2)&amp;"%"&amp;")")</f>
        <v>(86,21%)</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3 SV</v>
      </c>
      <c r="G58" s="423"/>
      <c r="H58" s="423" t="str">
        <f>IF(B12="","","("&amp;ROUND(COUNTIF($O$12:$O$51,"TB")*100/MAX($A$12:$A$51),2)&amp;"%"&amp;")")</f>
        <v>(10,34%)</v>
      </c>
      <c r="I58" s="423"/>
      <c r="J58" s="422" t="str">
        <f>IF(B12="","","Tổng số SV có điểm &lt; 5 đ : "&amp;COUNTIF(N12:N51,"&lt;5")&amp;" SV"&amp;" ("&amp;ROUND(COUNTIF(N12:N51,"&lt;5")*100/MAX($A$12:$A$51),2)&amp;"%"&amp;")")</f>
        <v>Tổng số SV có điểm &lt; 5 đ : 0 SV (0%)</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0 SV</v>
      </c>
      <c r="G59" s="423"/>
      <c r="H59" s="423" t="str">
        <f>IF(B12="","","("&amp;ROUND(COUNTIF($O$12:$O$51,"Yếu")*100/MAX($A$12:$A$51),2)&amp;"%"&amp;")")</f>
        <v>(0%)</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0 SV</v>
      </c>
      <c r="G60" s="423"/>
      <c r="H60" s="423" t="str">
        <f>IF(B12="","","("&amp;ROUND(COUNTIF($O$12:$O$51,"Kém")*100/MAX($A$12:$A$51),2)&amp;"%"&amp;")")</f>
        <v>(0%)</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(0%)</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F3:N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B55:E55"/>
    <mergeCell ref="F55:G55"/>
    <mergeCell ref="H55:I55"/>
    <mergeCell ref="B56:E56"/>
    <mergeCell ref="F56:G56"/>
    <mergeCell ref="H56:I56"/>
    <mergeCell ref="B57:E57"/>
    <mergeCell ref="F57:G57"/>
    <mergeCell ref="H57:I57"/>
    <mergeCell ref="B58:E58"/>
    <mergeCell ref="F58:G58"/>
    <mergeCell ref="H58:I58"/>
    <mergeCell ref="K63:N63"/>
    <mergeCell ref="B59:E59"/>
    <mergeCell ref="F59:G59"/>
    <mergeCell ref="H59:I59"/>
    <mergeCell ref="B60:E60"/>
    <mergeCell ref="F60:G60"/>
    <mergeCell ref="H60:I60"/>
    <mergeCell ref="B61:E61"/>
    <mergeCell ref="F61:G61"/>
    <mergeCell ref="H61:I61"/>
    <mergeCell ref="A63:C63"/>
    <mergeCell ref="D63:H63"/>
    <mergeCell ref="M8:M11"/>
    <mergeCell ref="N8:N11"/>
    <mergeCell ref="O8:O11"/>
    <mergeCell ref="J54:N57"/>
    <mergeCell ref="J58:N61"/>
    <mergeCell ref="C8:D11"/>
    <mergeCell ref="F10:H11"/>
    <mergeCell ref="I10:K11"/>
    <mergeCell ref="F8:K9"/>
    <mergeCell ref="L8:L11"/>
  </mergeCells>
  <conditionalFormatting sqref="L12:L51">
    <cfRule type="cellIs" dxfId="34" priority="1" stopIfTrue="1" operator="lessThan">
      <formula>3</formula>
    </cfRule>
  </conditionalFormatting>
  <conditionalFormatting sqref="N12:N51">
    <cfRule type="cellIs" dxfId="33" priority="2" stopIfTrue="1" operator="lessThan">
      <formula>5</formula>
    </cfRule>
  </conditionalFormatting>
  <conditionalFormatting sqref="M12:M40">
    <cfRule type="cellIs" dxfId="32" priority="3" stopIfTrue="1" operator="lessThan">
      <formula>3</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oddFooter>&amp;Rtrang &amp;P/&amp;N</oddFooter>
  </headerFooter>
</worksheet>
</file>

<file path=xl/worksheets/sheet10.xml><?xml version="1.0" encoding="utf-8"?>
<worksheet xmlns="http://schemas.openxmlformats.org/spreadsheetml/2006/main" xmlns:r="http://schemas.openxmlformats.org/officeDocument/2006/relationships">
  <dimension ref="A1:O63"/>
  <sheetViews>
    <sheetView topLeftCell="A31" workbookViewId="0">
      <selection activeCell="M42" sqref="M4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443" t="s">
        <v>966</v>
      </c>
      <c r="G3" s="443"/>
      <c r="H3" s="443"/>
      <c r="I3" s="443"/>
      <c r="J3" s="443"/>
      <c r="K3" s="443"/>
      <c r="L3" s="443"/>
      <c r="M3" s="443"/>
      <c r="N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IF(M6="","",IF(VLOOKUP(M6,'LOP-MON'!A2:Q19,5,FALSE)=0,"",VLOOKUP(M6,'LOP-MON'!A2:Q19,5,FALSE)))</f>
        <v>Điều khiển lập trình (PLC)</v>
      </c>
      <c r="D6" s="435"/>
      <c r="E6" s="435"/>
      <c r="F6" s="435"/>
      <c r="G6" s="435"/>
      <c r="H6" s="436" t="s">
        <v>969</v>
      </c>
      <c r="I6" s="436"/>
      <c r="J6" s="102">
        <f>IF(M6="","",IF(VLOOKUP(CONCATENATE(MID(H6,4,4),MID(M6,1,2),MID(M6,6,2)),'LOP-MON'!A2:Q19,5,FALSE)=0,"",VLOOKUP(CONCATENATE(MID(H6,4,4),MID(M6,1,2),MID(M6,6,2)),'LOP-MON'!A2:Q19,5,FALSE)))</f>
        <v>3</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8.75">
      <c r="A12" s="2">
        <f>IF(B12="","",SUBTOTAL(3,$B$12:B12))</f>
        <v>1</v>
      </c>
      <c r="B12" s="109" t="str">
        <f>IF(OR($C$6="",$J$6=""),"",IF(HKI!B12="","",HKI!B12))</f>
        <v>13B3080002</v>
      </c>
      <c r="C12" s="110" t="str">
        <f>IF(OR($C$6="",$J$6=""),"",IF(HKI!C12="","",HKI!C12))</f>
        <v>Lâm Thanh</v>
      </c>
      <c r="D12" s="111" t="str">
        <f>IF(OR($C$6="",$J$6=""),"",IF(HKI!D12="","",HKI!D12))</f>
        <v>Bình</v>
      </c>
      <c r="E12" s="29"/>
      <c r="F12" s="287">
        <v>4</v>
      </c>
      <c r="G12" s="287"/>
      <c r="H12" s="287"/>
      <c r="I12" s="287">
        <v>5</v>
      </c>
      <c r="J12" s="287">
        <v>7</v>
      </c>
      <c r="K12" s="287"/>
      <c r="L12" s="7">
        <f>IF(OR(B12="",$C$6="",$J$6=""),"",IF(ISNUMBER(E12)=TRUE,"",IF((COUNT(F12:K12))=0,0,ROUND((SUM(F12:H12)+2*SUM(I12:K12))/(COUNT(F12:H12)+2*COUNT(I12:K12)),1))))</f>
        <v>5.6</v>
      </c>
      <c r="M12" s="288">
        <v>3</v>
      </c>
      <c r="N12" s="230">
        <f>IF(OR(B12="",$C$6="",$J$6=""),"",IF(ISNUMBER(E12)=TRUE,E12,ROUND((L12*0.4+M12*0.6),1)))</f>
        <v>4</v>
      </c>
      <c r="O12" s="1" t="str">
        <f t="shared" ref="O12:O51" si="0">IF(B12="","",IF(N12="","KXL",IF(N12&lt;4,"Kém",IF(N12&lt;5,"Yếu",IF(N12&lt;6,"TB",IF(N12&lt;7,"TBK",IF(N12&lt;8,"Khá",IF(N12&lt;9,"Giỏi","XS"))))))))</f>
        <v>Yếu</v>
      </c>
    </row>
    <row r="13" spans="1:15" ht="18.75">
      <c r="A13" s="2">
        <f>IF(B13="","",IF(SUBTOTAL(3,$B$12:B13)=SUBTOTAL(3,$B$12:B12),"",SUBTOTAL(3,$B$12:B13)))</f>
        <v>2</v>
      </c>
      <c r="B13" s="109" t="str">
        <f>IF(OR($C$6="",$J$6=""),"",IF(HKI!B13="","",HKI!B13))</f>
        <v>13B3080004</v>
      </c>
      <c r="C13" s="110" t="str">
        <f>IF(OR($C$6="",$J$6=""),"",IF(HKI!C13="","",HKI!C13))</f>
        <v>Nguyễn</v>
      </c>
      <c r="D13" s="111" t="str">
        <f>IF(OR($C$6="",$J$6=""),"",IF(HKI!D13="","",HKI!D13))</f>
        <v>Cảnh</v>
      </c>
      <c r="E13" s="29"/>
      <c r="F13" s="287">
        <v>4</v>
      </c>
      <c r="G13" s="287"/>
      <c r="H13" s="287"/>
      <c r="I13" s="287">
        <v>4</v>
      </c>
      <c r="J13" s="287">
        <v>4</v>
      </c>
      <c r="K13" s="287"/>
      <c r="L13" s="7">
        <f t="shared" ref="L13:L51" si="1">IF(OR(B13="",$C$6="",$J$6=""),"",IF(ISNUMBER(E13)=TRUE,"",IF((COUNT(F13:K13))=0,0,ROUND((SUM(F13:H13)+2*SUM(I13:K13))/(COUNT(F13:H13)+2*COUNT(I13:K13)),1))))</f>
        <v>4</v>
      </c>
      <c r="M13" s="288">
        <v>7.5</v>
      </c>
      <c r="N13" s="230">
        <f t="shared" ref="N13:N51" si="2">IF(OR(B13="",$C$6="",$J$6=""),"",IF(ISNUMBER(E13)=TRUE,E13,ROUND((L13*0.4+M13*0.6),1)))</f>
        <v>6.1</v>
      </c>
      <c r="O13" s="1" t="str">
        <f t="shared" si="0"/>
        <v>TBK</v>
      </c>
    </row>
    <row r="14" spans="1:15" ht="18.75">
      <c r="A14" s="2">
        <f>IF(B14="","",IF(SUBTOTAL(3,$B$12:B14)=SUBTOTAL(3,$B$12:B13),"",SUBTOTAL(3,$B$12:B14)))</f>
        <v>3</v>
      </c>
      <c r="B14" s="109" t="str">
        <f>IF(OR($C$6="",$J$6=""),"",IF(HKI!B14="","",HKI!B14))</f>
        <v>13B3080104</v>
      </c>
      <c r="C14" s="110" t="str">
        <f>IF(OR($C$6="",$J$6=""),"",IF(HKI!C14="","",HKI!C14))</f>
        <v>Lê Minh</v>
      </c>
      <c r="D14" s="111" t="str">
        <f>IF(OR($C$6="",$J$6=""),"",IF(HKI!D14="","",HKI!D14))</f>
        <v>Cường</v>
      </c>
      <c r="E14" s="29"/>
      <c r="F14" s="287">
        <v>3</v>
      </c>
      <c r="G14" s="287"/>
      <c r="H14" s="287"/>
      <c r="I14" s="287">
        <v>4</v>
      </c>
      <c r="J14" s="287">
        <v>4</v>
      </c>
      <c r="K14" s="287"/>
      <c r="L14" s="7">
        <f t="shared" si="1"/>
        <v>3.8</v>
      </c>
      <c r="M14" s="288">
        <v>7.5</v>
      </c>
      <c r="N14" s="230">
        <f t="shared" si="2"/>
        <v>6</v>
      </c>
      <c r="O14" s="1" t="str">
        <f t="shared" si="0"/>
        <v>TBK</v>
      </c>
    </row>
    <row r="15" spans="1:15" ht="18.75">
      <c r="A15" s="2">
        <f>IF(B15="","",IF(SUBTOTAL(3,$B$12:B15)=SUBTOTAL(3,$B$12:B14),"",SUBTOTAL(3,$B$12:B15)))</f>
        <v>4</v>
      </c>
      <c r="B15" s="109" t="str">
        <f>IF(OR($C$6="",$J$6=""),"",IF(HKI!B15="","",HKI!B15))</f>
        <v>13B3080008</v>
      </c>
      <c r="C15" s="110" t="str">
        <f>IF(OR($C$6="",$J$6=""),"",IF(HKI!C15="","",HKI!C15))</f>
        <v>Cao Thành</v>
      </c>
      <c r="D15" s="111" t="str">
        <f>IF(OR($C$6="",$J$6=""),"",IF(HKI!D15="","",HKI!D15))</f>
        <v>Danh</v>
      </c>
      <c r="E15" s="29"/>
      <c r="F15" s="287">
        <v>10</v>
      </c>
      <c r="G15" s="287"/>
      <c r="H15" s="287"/>
      <c r="I15" s="287">
        <v>10</v>
      </c>
      <c r="J15" s="287">
        <v>10</v>
      </c>
      <c r="K15" s="287"/>
      <c r="L15" s="7">
        <f t="shared" si="1"/>
        <v>10</v>
      </c>
      <c r="M15" s="288">
        <v>9</v>
      </c>
      <c r="N15" s="230">
        <f t="shared" si="2"/>
        <v>9.4</v>
      </c>
      <c r="O15" s="1" t="str">
        <f t="shared" si="0"/>
        <v>XS</v>
      </c>
    </row>
    <row r="16" spans="1:15" ht="18.75">
      <c r="A16" s="2">
        <f>IF(B16="","",IF(SUBTOTAL(3,$B$12:B16)=SUBTOTAL(3,$B$12:B15),"",SUBTOTAL(3,$B$12:B16)))</f>
        <v>5</v>
      </c>
      <c r="B16" s="109" t="str">
        <f>IF(OR($C$6="",$J$6=""),"",IF(HKI!B16="","",HKI!B16))</f>
        <v>13B3080010</v>
      </c>
      <c r="C16" s="110" t="str">
        <f>IF(OR($C$6="",$J$6=""),"",IF(HKI!C16="","",HKI!C16))</f>
        <v>Nguyễn Tiến</v>
      </c>
      <c r="D16" s="111" t="str">
        <f>IF(OR($C$6="",$J$6=""),"",IF(HKI!D16="","",HKI!D16))</f>
        <v>Dũng</v>
      </c>
      <c r="E16" s="29"/>
      <c r="F16" s="287">
        <v>7</v>
      </c>
      <c r="G16" s="287"/>
      <c r="H16" s="287"/>
      <c r="I16" s="287">
        <v>6</v>
      </c>
      <c r="J16" s="287">
        <v>10</v>
      </c>
      <c r="K16" s="287"/>
      <c r="L16" s="7">
        <f t="shared" si="1"/>
        <v>7.8</v>
      </c>
      <c r="M16" s="288">
        <v>8</v>
      </c>
      <c r="N16" s="230">
        <f t="shared" si="2"/>
        <v>7.9</v>
      </c>
      <c r="O16" s="1" t="str">
        <f t="shared" si="0"/>
        <v>Khá</v>
      </c>
    </row>
    <row r="17" spans="1:15" ht="18.75">
      <c r="A17" s="2">
        <f>IF(B17="","",IF(SUBTOTAL(3,$B$12:B17)=SUBTOTAL(3,$B$12:B16),"",SUBTOTAL(3,$B$12:B17)))</f>
        <v>6</v>
      </c>
      <c r="B17" s="109" t="str">
        <f>IF(OR($C$6="",$J$6=""),"",IF(HKI!B17="","",HKI!B17))</f>
        <v>13B3080012</v>
      </c>
      <c r="C17" s="110" t="str">
        <f>IF(OR($C$6="",$J$6=""),"",IF(HKI!C17="","",HKI!C17))</f>
        <v>Võ Hồng</v>
      </c>
      <c r="D17" s="111" t="str">
        <f>IF(OR($C$6="",$J$6=""),"",IF(HKI!D17="","",HKI!D17))</f>
        <v>Dương</v>
      </c>
      <c r="E17" s="29"/>
      <c r="F17" s="287">
        <v>4</v>
      </c>
      <c r="G17" s="287"/>
      <c r="H17" s="287"/>
      <c r="I17" s="287">
        <v>4</v>
      </c>
      <c r="J17" s="287">
        <v>4</v>
      </c>
      <c r="K17" s="287"/>
      <c r="L17" s="7">
        <f t="shared" si="1"/>
        <v>4</v>
      </c>
      <c r="M17" s="288">
        <v>6.5</v>
      </c>
      <c r="N17" s="230">
        <f t="shared" si="2"/>
        <v>5.5</v>
      </c>
      <c r="O17" s="1" t="str">
        <f t="shared" si="0"/>
        <v>TB</v>
      </c>
    </row>
    <row r="18" spans="1:15" ht="18.75">
      <c r="A18" s="2">
        <f>IF(B18="","",IF(SUBTOTAL(3,$B$12:B18)=SUBTOTAL(3,$B$12:B17),"",SUBTOTAL(3,$B$12:B18)))</f>
        <v>7</v>
      </c>
      <c r="B18" s="109" t="str">
        <f>IF(OR($C$6="",$J$6=""),"",IF(HKI!B18="","",HKI!B18))</f>
        <v>13B3080016</v>
      </c>
      <c r="C18" s="110" t="str">
        <f>IF(OR($C$6="",$J$6=""),"",IF(HKI!C18="","",HKI!C18))</f>
        <v>Nguyễn Quang</v>
      </c>
      <c r="D18" s="111" t="str">
        <f>IF(OR($C$6="",$J$6=""),"",IF(HKI!D18="","",HKI!D18))</f>
        <v>Đại</v>
      </c>
      <c r="E18" s="29"/>
      <c r="F18" s="287">
        <v>4</v>
      </c>
      <c r="G18" s="287"/>
      <c r="H18" s="287"/>
      <c r="I18" s="287">
        <v>4</v>
      </c>
      <c r="J18" s="287">
        <v>4</v>
      </c>
      <c r="K18" s="287"/>
      <c r="L18" s="7">
        <f t="shared" si="1"/>
        <v>4</v>
      </c>
      <c r="M18" s="288">
        <v>3</v>
      </c>
      <c r="N18" s="230">
        <f t="shared" si="2"/>
        <v>3.4</v>
      </c>
      <c r="O18" s="1" t="str">
        <f t="shared" si="0"/>
        <v>Kém</v>
      </c>
    </row>
    <row r="19" spans="1:15" ht="18.75">
      <c r="A19" s="2">
        <f>IF(B19="","",IF(SUBTOTAL(3,$B$12:B19)=SUBTOTAL(3,$B$12:B18),"",SUBTOTAL(3,$B$12:B19)))</f>
        <v>8</v>
      </c>
      <c r="B19" s="109" t="str">
        <f>IF(OR($C$6="",$J$6=""),"",IF(HKI!B19="","",HKI!B19))</f>
        <v>13B3080018</v>
      </c>
      <c r="C19" s="110" t="str">
        <f>IF(OR($C$6="",$J$6=""),"",IF(HKI!C19="","",HKI!C19))</f>
        <v>Nguyễn Hồng</v>
      </c>
      <c r="D19" s="111" t="str">
        <f>IF(OR($C$6="",$J$6=""),"",IF(HKI!D19="","",HKI!D19))</f>
        <v>Đức</v>
      </c>
      <c r="E19" s="29"/>
      <c r="F19" s="287">
        <v>5</v>
      </c>
      <c r="G19" s="287"/>
      <c r="H19" s="287"/>
      <c r="I19" s="287">
        <v>6</v>
      </c>
      <c r="J19" s="287">
        <v>8</v>
      </c>
      <c r="K19" s="287"/>
      <c r="L19" s="7">
        <f t="shared" si="1"/>
        <v>6.6</v>
      </c>
      <c r="M19" s="288">
        <v>6.5</v>
      </c>
      <c r="N19" s="230">
        <f t="shared" si="2"/>
        <v>6.5</v>
      </c>
      <c r="O19" s="1" t="str">
        <f t="shared" si="0"/>
        <v>TBK</v>
      </c>
    </row>
    <row r="20" spans="1:15" ht="18.75">
      <c r="A20" s="2">
        <f>IF(B20="","",IF(SUBTOTAL(3,$B$12:B20)=SUBTOTAL(3,$B$12:B19),"",SUBTOTAL(3,$B$12:B20)))</f>
        <v>9</v>
      </c>
      <c r="B20" s="109" t="str">
        <f>IF(OR($C$6="",$J$6=""),"",IF(HKI!B20="","",HKI!B20))</f>
        <v>13B3080100</v>
      </c>
      <c r="C20" s="110" t="str">
        <f>IF(OR($C$6="",$J$6=""),"",IF(HKI!C20="","",HKI!C20))</f>
        <v>Nguyễn Hoàng</v>
      </c>
      <c r="D20" s="111" t="str">
        <f>IF(OR($C$6="",$J$6=""),"",IF(HKI!D20="","",HKI!D20))</f>
        <v>Gia</v>
      </c>
      <c r="E20" s="29"/>
      <c r="F20" s="287">
        <v>8</v>
      </c>
      <c r="G20" s="287"/>
      <c r="H20" s="287"/>
      <c r="I20" s="287">
        <v>8</v>
      </c>
      <c r="J20" s="287">
        <v>10</v>
      </c>
      <c r="K20" s="287"/>
      <c r="L20" s="7">
        <f t="shared" si="1"/>
        <v>8.8000000000000007</v>
      </c>
      <c r="M20" s="288">
        <v>7.5</v>
      </c>
      <c r="N20" s="230">
        <f t="shared" si="2"/>
        <v>8</v>
      </c>
      <c r="O20" s="1" t="str">
        <f t="shared" si="0"/>
        <v>Giỏi</v>
      </c>
    </row>
    <row r="21" spans="1:15" ht="18.75">
      <c r="A21" s="2">
        <f>IF(B21="","",IF(SUBTOTAL(3,$B$12:B21)=SUBTOTAL(3,$B$12:B20),"",SUBTOTAL(3,$B$12:B21)))</f>
        <v>10</v>
      </c>
      <c r="B21" s="109" t="str">
        <f>IF(OR($C$6="",$J$6=""),"",IF(HKI!B21="","",HKI!B21))</f>
        <v>13B3080026</v>
      </c>
      <c r="C21" s="110" t="str">
        <f>IF(OR($C$6="",$J$6=""),"",IF(HKI!C21="","",HKI!C21))</f>
        <v>Nguyễn Cảnh</v>
      </c>
      <c r="D21" s="111" t="str">
        <f>IF(OR($C$6="",$J$6=""),"",IF(HKI!D21="","",HKI!D21))</f>
        <v>Hưng</v>
      </c>
      <c r="E21" s="29"/>
      <c r="F21" s="287">
        <v>5</v>
      </c>
      <c r="G21" s="287"/>
      <c r="H21" s="287"/>
      <c r="I21" s="287">
        <v>7</v>
      </c>
      <c r="J21" s="287">
        <v>4</v>
      </c>
      <c r="K21" s="287"/>
      <c r="L21" s="7">
        <f t="shared" si="1"/>
        <v>5.4</v>
      </c>
      <c r="M21" s="288">
        <v>5</v>
      </c>
      <c r="N21" s="230">
        <f t="shared" si="2"/>
        <v>5.2</v>
      </c>
      <c r="O21" s="1" t="str">
        <f t="shared" si="0"/>
        <v>TB</v>
      </c>
    </row>
    <row r="22" spans="1:15" ht="18.75">
      <c r="A22" s="2">
        <f>IF(B22="","",IF(SUBTOTAL(3,$B$12:B22)=SUBTOTAL(3,$B$12:B21),"",SUBTOTAL(3,$B$12:B22)))</f>
        <v>11</v>
      </c>
      <c r="B22" s="109" t="str">
        <f>IF(OR($C$6="",$J$6=""),"",IF(HKI!B22="","",HKI!B22))</f>
        <v>13B3080030</v>
      </c>
      <c r="C22" s="110" t="str">
        <f>IF(OR($C$6="",$J$6=""),"",IF(HKI!C22="","",HKI!C22))</f>
        <v>Lê Quốc</v>
      </c>
      <c r="D22" s="111" t="str">
        <f>IF(OR($C$6="",$J$6=""),"",IF(HKI!D22="","",HKI!D22))</f>
        <v>Huy</v>
      </c>
      <c r="E22" s="29"/>
      <c r="F22" s="287">
        <v>6</v>
      </c>
      <c r="G22" s="287"/>
      <c r="H22" s="287"/>
      <c r="I22" s="287">
        <v>9</v>
      </c>
      <c r="J22" s="287">
        <v>10</v>
      </c>
      <c r="K22" s="287"/>
      <c r="L22" s="7">
        <f t="shared" si="1"/>
        <v>8.8000000000000007</v>
      </c>
      <c r="M22" s="288">
        <v>7.5</v>
      </c>
      <c r="N22" s="230">
        <f t="shared" si="2"/>
        <v>8</v>
      </c>
      <c r="O22" s="1" t="str">
        <f t="shared" si="0"/>
        <v>Giỏi</v>
      </c>
    </row>
    <row r="23" spans="1:15" ht="18.75">
      <c r="A23" s="2">
        <f>IF(B23="","",IF(SUBTOTAL(3,$B$12:B23)=SUBTOTAL(3,$B$12:B22),"",SUBTOTAL(3,$B$12:B23)))</f>
        <v>12</v>
      </c>
      <c r="B23" s="109" t="str">
        <f>IF(OR($C$6="",$J$6=""),"",IF(HKI!B23="","",HKI!B23))</f>
        <v>13B3080032</v>
      </c>
      <c r="C23" s="110" t="str">
        <f>IF(OR($C$6="",$J$6=""),"",IF(HKI!C23="","",HKI!C23))</f>
        <v>Nguyễn Văn</v>
      </c>
      <c r="D23" s="111" t="str">
        <f>IF(OR($C$6="",$J$6=""),"",IF(HKI!D23="","",HKI!D23))</f>
        <v>Khánh</v>
      </c>
      <c r="E23" s="29"/>
      <c r="F23" s="287">
        <v>4</v>
      </c>
      <c r="G23" s="287"/>
      <c r="H23" s="287"/>
      <c r="I23" s="287">
        <v>5</v>
      </c>
      <c r="J23" s="287">
        <v>4</v>
      </c>
      <c r="K23" s="287"/>
      <c r="L23" s="7">
        <f t="shared" si="1"/>
        <v>4.4000000000000004</v>
      </c>
      <c r="M23" s="288">
        <v>5.5</v>
      </c>
      <c r="N23" s="230">
        <f t="shared" si="2"/>
        <v>5.0999999999999996</v>
      </c>
      <c r="O23" s="1" t="str">
        <f t="shared" si="0"/>
        <v>TB</v>
      </c>
    </row>
    <row r="24" spans="1:15" ht="18.75">
      <c r="A24" s="2">
        <f>IF(B24="","",IF(SUBTOTAL(3,$B$12:B24)=SUBTOTAL(3,$B$12:B23),"",SUBTOTAL(3,$B$12:B24)))</f>
        <v>13</v>
      </c>
      <c r="B24" s="109" t="str">
        <f>IF(OR($C$6="",$J$6=""),"",IF(HKI!B24="","",HKI!B24))</f>
        <v>13B3080034</v>
      </c>
      <c r="C24" s="110" t="str">
        <f>IF(OR($C$6="",$J$6=""),"",IF(HKI!C24="","",HKI!C24))</f>
        <v>Lê Quang</v>
      </c>
      <c r="D24" s="111" t="str">
        <f>IF(OR($C$6="",$J$6=""),"",IF(HKI!D24="","",HKI!D24))</f>
        <v>Kính</v>
      </c>
      <c r="E24" s="29"/>
      <c r="F24" s="287">
        <v>4</v>
      </c>
      <c r="G24" s="287"/>
      <c r="H24" s="287"/>
      <c r="I24" s="287">
        <v>5</v>
      </c>
      <c r="J24" s="287">
        <v>4</v>
      </c>
      <c r="K24" s="287"/>
      <c r="L24" s="7">
        <f t="shared" si="1"/>
        <v>4.4000000000000004</v>
      </c>
      <c r="M24" s="288">
        <v>7.5</v>
      </c>
      <c r="N24" s="230">
        <f t="shared" si="2"/>
        <v>6.3</v>
      </c>
      <c r="O24" s="1" t="str">
        <f t="shared" si="0"/>
        <v>TBK</v>
      </c>
    </row>
    <row r="25" spans="1:15" ht="18.75">
      <c r="A25" s="2">
        <f>IF(B25="","",IF(SUBTOTAL(3,$B$12:B25)=SUBTOTAL(3,$B$12:B24),"",SUBTOTAL(3,$B$12:B25)))</f>
        <v>14</v>
      </c>
      <c r="B25" s="109" t="str">
        <f>IF(OR($C$6="",$J$6=""),"",IF(HKI!B25="","",HKI!B25))</f>
        <v>13B3080036</v>
      </c>
      <c r="C25" s="110" t="str">
        <f>IF(OR($C$6="",$J$6=""),"",IF(HKI!C25="","",HKI!C25))</f>
        <v>Trần Trung</v>
      </c>
      <c r="D25" s="111" t="str">
        <f>IF(OR($C$6="",$J$6=""),"",IF(HKI!D25="","",HKI!D25))</f>
        <v>Lâm</v>
      </c>
      <c r="E25" s="29"/>
      <c r="F25" s="287">
        <v>5</v>
      </c>
      <c r="G25" s="287"/>
      <c r="H25" s="287"/>
      <c r="I25" s="287">
        <v>5</v>
      </c>
      <c r="J25" s="287">
        <v>7</v>
      </c>
      <c r="K25" s="287"/>
      <c r="L25" s="7">
        <f t="shared" si="1"/>
        <v>5.8</v>
      </c>
      <c r="M25" s="288">
        <v>3</v>
      </c>
      <c r="N25" s="230">
        <f t="shared" si="2"/>
        <v>4.0999999999999996</v>
      </c>
      <c r="O25" s="1" t="str">
        <f t="shared" si="0"/>
        <v>Yếu</v>
      </c>
    </row>
    <row r="26" spans="1:15" ht="18.75">
      <c r="A26" s="2">
        <f>IF(B26="","",IF(SUBTOTAL(3,$B$12:B26)=SUBTOTAL(3,$B$12:B25),"",SUBTOTAL(3,$B$12:B26)))</f>
        <v>15</v>
      </c>
      <c r="B26" s="109" t="str">
        <f>IF(OR($C$6="",$J$6=""),"",IF(HKI!B26="","",HKI!B26))</f>
        <v>13B3080046</v>
      </c>
      <c r="C26" s="110" t="str">
        <f>IF(OR($C$6="",$J$6=""),"",IF(HKI!C26="","",HKI!C26))</f>
        <v>Huỳnh Trung</v>
      </c>
      <c r="D26" s="111" t="str">
        <f>IF(OR($C$6="",$J$6=""),"",IF(HKI!D26="","",HKI!D26))</f>
        <v>Ngãi</v>
      </c>
      <c r="E26" s="29"/>
      <c r="F26" s="287">
        <v>4</v>
      </c>
      <c r="G26" s="287"/>
      <c r="H26" s="287"/>
      <c r="I26" s="287">
        <v>6</v>
      </c>
      <c r="J26" s="287">
        <v>4</v>
      </c>
      <c r="K26" s="287"/>
      <c r="L26" s="7">
        <f t="shared" si="1"/>
        <v>4.8</v>
      </c>
      <c r="M26" s="288">
        <v>5.5</v>
      </c>
      <c r="N26" s="230">
        <f t="shared" si="2"/>
        <v>5.2</v>
      </c>
      <c r="O26" s="1" t="str">
        <f t="shared" si="0"/>
        <v>TB</v>
      </c>
    </row>
    <row r="27" spans="1:15" ht="18.75">
      <c r="A27" s="2">
        <f>IF(B27="","",IF(SUBTOTAL(3,$B$12:B27)=SUBTOTAL(3,$B$12:B26),"",SUBTOTAL(3,$B$12:B27)))</f>
        <v>16</v>
      </c>
      <c r="B27" s="109" t="str">
        <f>IF(OR($C$6="",$J$6=""),"",IF(HKI!B27="","",HKI!B27))</f>
        <v>13B3080090</v>
      </c>
      <c r="C27" s="110" t="str">
        <f>IF(OR($C$6="",$J$6=""),"",IF(HKI!C27="","",HKI!C27))</f>
        <v>Nguyễn Văn</v>
      </c>
      <c r="D27" s="111" t="str">
        <f>IF(OR($C$6="",$J$6=""),"",IF(HKI!D27="","",HKI!D27))</f>
        <v>Phong</v>
      </c>
      <c r="E27" s="29"/>
      <c r="F27" s="287">
        <v>5</v>
      </c>
      <c r="G27" s="287"/>
      <c r="H27" s="287"/>
      <c r="I27" s="287">
        <v>6</v>
      </c>
      <c r="J27" s="287">
        <v>7</v>
      </c>
      <c r="K27" s="287"/>
      <c r="L27" s="7">
        <f t="shared" si="1"/>
        <v>6.2</v>
      </c>
      <c r="M27" s="288">
        <v>6.5</v>
      </c>
      <c r="N27" s="230">
        <f t="shared" si="2"/>
        <v>6.4</v>
      </c>
      <c r="O27" s="1" t="str">
        <f t="shared" si="0"/>
        <v>TBK</v>
      </c>
    </row>
    <row r="28" spans="1:15" ht="18.75">
      <c r="A28" s="2">
        <f>IF(B28="","",IF(SUBTOTAL(3,$B$12:B28)=SUBTOTAL(3,$B$12:B27),"",SUBTOTAL(3,$B$12:B28)))</f>
        <v>17</v>
      </c>
      <c r="B28" s="109" t="str">
        <f>IF(OR($C$6="",$J$6=""),"",IF(HKI!B28="","",HKI!B28))</f>
        <v>13B3080052</v>
      </c>
      <c r="C28" s="110" t="str">
        <f>IF(OR($C$6="",$J$6=""),"",IF(HKI!C28="","",HKI!C28))</f>
        <v>Trần Nguyễn Chí</v>
      </c>
      <c r="D28" s="111" t="str">
        <f>IF(OR($C$6="",$J$6=""),"",IF(HKI!D28="","",HKI!D28))</f>
        <v>Phong</v>
      </c>
      <c r="E28" s="29"/>
      <c r="F28" s="287">
        <v>4</v>
      </c>
      <c r="G28" s="287"/>
      <c r="H28" s="287"/>
      <c r="I28" s="287">
        <v>5</v>
      </c>
      <c r="J28" s="287">
        <v>7</v>
      </c>
      <c r="K28" s="287"/>
      <c r="L28" s="7">
        <f t="shared" si="1"/>
        <v>5.6</v>
      </c>
      <c r="M28" s="288">
        <v>6.5</v>
      </c>
      <c r="N28" s="230">
        <f t="shared" si="2"/>
        <v>6.1</v>
      </c>
      <c r="O28" s="1" t="str">
        <f t="shared" si="0"/>
        <v>TBK</v>
      </c>
    </row>
    <row r="29" spans="1:15" ht="18.75">
      <c r="A29" s="2">
        <f>IF(B29="","",IF(SUBTOTAL(3,$B$12:B29)=SUBTOTAL(3,$B$12:B28),"",SUBTOTAL(3,$B$12:B29)))</f>
        <v>18</v>
      </c>
      <c r="B29" s="109" t="str">
        <f>IF(OR($C$6="",$J$6=""),"",IF(HKI!B29="","",HKI!B29))</f>
        <v>13B3080054</v>
      </c>
      <c r="C29" s="110" t="str">
        <f>IF(OR($C$6="",$J$6=""),"",IF(HKI!C29="","",HKI!C29))</f>
        <v>Nguyễn Hữu</v>
      </c>
      <c r="D29" s="111" t="str">
        <f>IF(OR($C$6="",$J$6=""),"",IF(HKI!D29="","",HKI!D29))</f>
        <v>Phước</v>
      </c>
      <c r="E29" s="29"/>
      <c r="F29" s="287">
        <v>5</v>
      </c>
      <c r="G29" s="287"/>
      <c r="H29" s="287"/>
      <c r="I29" s="287">
        <v>5</v>
      </c>
      <c r="J29" s="287">
        <v>5</v>
      </c>
      <c r="K29" s="287"/>
      <c r="L29" s="7">
        <f t="shared" si="1"/>
        <v>5</v>
      </c>
      <c r="M29" s="288">
        <v>5</v>
      </c>
      <c r="N29" s="230">
        <f t="shared" si="2"/>
        <v>5</v>
      </c>
      <c r="O29" s="1" t="str">
        <f t="shared" si="0"/>
        <v>TB</v>
      </c>
    </row>
    <row r="30" spans="1:15" ht="18.75">
      <c r="A30" s="2">
        <f>IF(B30="","",IF(SUBTOTAL(3,$B$12:B30)=SUBTOTAL(3,$B$12:B29),"",SUBTOTAL(3,$B$12:B30)))</f>
        <v>19</v>
      </c>
      <c r="B30" s="109" t="str">
        <f>IF(OR($C$6="",$J$6=""),"",IF(HKI!B30="","",HKI!B30))</f>
        <v>13B3080058</v>
      </c>
      <c r="C30" s="110" t="str">
        <f>IF(OR($C$6="",$J$6=""),"",IF(HKI!C30="","",HKI!C30))</f>
        <v>Nguyễn Hoàng</v>
      </c>
      <c r="D30" s="111" t="str">
        <f>IF(OR($C$6="",$J$6=""),"",IF(HKI!D30="","",HKI!D30))</f>
        <v>Quân</v>
      </c>
      <c r="E30" s="29"/>
      <c r="F30" s="287">
        <v>4</v>
      </c>
      <c r="G30" s="287"/>
      <c r="H30" s="287"/>
      <c r="I30" s="287">
        <v>5</v>
      </c>
      <c r="J30" s="287">
        <v>8</v>
      </c>
      <c r="K30" s="287"/>
      <c r="L30" s="7">
        <f t="shared" si="1"/>
        <v>6</v>
      </c>
      <c r="M30" s="288">
        <v>6.5</v>
      </c>
      <c r="N30" s="230">
        <f t="shared" si="2"/>
        <v>6.3</v>
      </c>
      <c r="O30" s="1" t="str">
        <f t="shared" si="0"/>
        <v>TBK</v>
      </c>
    </row>
    <row r="31" spans="1:15" ht="18.75">
      <c r="A31" s="2">
        <f>IF(B31="","",IF(SUBTOTAL(3,$B$12:B31)=SUBTOTAL(3,$B$12:B30),"",SUBTOTAL(3,$B$12:B31)))</f>
        <v>20</v>
      </c>
      <c r="B31" s="109" t="str">
        <f>IF(OR($C$6="",$J$6=""),"",IF(HKI!B31="","",HKI!B31))</f>
        <v>13B3080060</v>
      </c>
      <c r="C31" s="110" t="str">
        <f>IF(OR($C$6="",$J$6=""),"",IF(HKI!C31="","",HKI!C31))</f>
        <v>Nguyễn Minh</v>
      </c>
      <c r="D31" s="111" t="str">
        <f>IF(OR($C$6="",$J$6=""),"",IF(HKI!D31="","",HKI!D31))</f>
        <v>Quy</v>
      </c>
      <c r="E31" s="29"/>
      <c r="F31" s="287">
        <v>4</v>
      </c>
      <c r="G31" s="287"/>
      <c r="H31" s="287"/>
      <c r="I31" s="287">
        <v>5</v>
      </c>
      <c r="J31" s="287">
        <v>8</v>
      </c>
      <c r="K31" s="287"/>
      <c r="L31" s="7">
        <f t="shared" si="1"/>
        <v>6</v>
      </c>
      <c r="M31" s="288">
        <v>9</v>
      </c>
      <c r="N31" s="230">
        <f t="shared" si="2"/>
        <v>7.8</v>
      </c>
      <c r="O31" s="1" t="str">
        <f t="shared" si="0"/>
        <v>Khá</v>
      </c>
    </row>
    <row r="32" spans="1:15" ht="18.75">
      <c r="A32" s="2">
        <f>IF(B32="","",IF(SUBTOTAL(3,$B$12:B32)=SUBTOTAL(3,$B$12:B31),"",SUBTOTAL(3,$B$12:B32)))</f>
        <v>21</v>
      </c>
      <c r="B32" s="109" t="str">
        <f>IF(OR($C$6="",$J$6=""),"",IF(HKI!B32="","",HKI!B32))</f>
        <v>13B3080096</v>
      </c>
      <c r="C32" s="110" t="str">
        <f>IF(OR($C$6="",$J$6=""),"",IF(HKI!C32="","",HKI!C32))</f>
        <v>Thái Hoàng</v>
      </c>
      <c r="D32" s="111" t="str">
        <f>IF(OR($C$6="",$J$6=""),"",IF(HKI!D32="","",HKI!D32))</f>
        <v>Tâm</v>
      </c>
      <c r="E32" s="29"/>
      <c r="F32" s="287">
        <v>4</v>
      </c>
      <c r="G32" s="287"/>
      <c r="H32" s="287"/>
      <c r="I32" s="287">
        <v>5</v>
      </c>
      <c r="J32" s="287">
        <v>4</v>
      </c>
      <c r="K32" s="287"/>
      <c r="L32" s="7">
        <f t="shared" si="1"/>
        <v>4.4000000000000004</v>
      </c>
      <c r="M32" s="288">
        <v>5.5</v>
      </c>
      <c r="N32" s="230">
        <f t="shared" si="2"/>
        <v>5.0999999999999996</v>
      </c>
      <c r="O32" s="1" t="str">
        <f t="shared" si="0"/>
        <v>TB</v>
      </c>
    </row>
    <row r="33" spans="1:15" ht="18.75">
      <c r="A33" s="2">
        <f>IF(B33="","",IF(SUBTOTAL(3,$B$12:B33)=SUBTOTAL(3,$B$12:B32),"",SUBTOTAL(3,$B$12:B33)))</f>
        <v>22</v>
      </c>
      <c r="B33" s="109" t="str">
        <f>IF(OR($C$6="",$J$6=""),"",IF(HKI!B33="","",HKI!B33))</f>
        <v>13B3080066</v>
      </c>
      <c r="C33" s="110" t="str">
        <f>IF(OR($C$6="",$J$6=""),"",IF(HKI!C33="","",HKI!C33))</f>
        <v>Nguyễn Đức</v>
      </c>
      <c r="D33" s="111" t="str">
        <f>IF(OR($C$6="",$J$6=""),"",IF(HKI!D33="","",HKI!D33))</f>
        <v>Thắng</v>
      </c>
      <c r="E33" s="29"/>
      <c r="F33" s="287">
        <v>4</v>
      </c>
      <c r="G33" s="287"/>
      <c r="H33" s="287"/>
      <c r="I33" s="287">
        <v>6</v>
      </c>
      <c r="J33" s="287">
        <v>4</v>
      </c>
      <c r="K33" s="287"/>
      <c r="L33" s="7">
        <f t="shared" si="1"/>
        <v>4.8</v>
      </c>
      <c r="M33" s="288">
        <v>8</v>
      </c>
      <c r="N33" s="230">
        <f t="shared" si="2"/>
        <v>6.7</v>
      </c>
      <c r="O33" s="1" t="str">
        <f t="shared" si="0"/>
        <v>TBK</v>
      </c>
    </row>
    <row r="34" spans="1:15" ht="18.75">
      <c r="A34" s="2">
        <f>IF(B34="","",IF(SUBTOTAL(3,$B$12:B34)=SUBTOTAL(3,$B$12:B33),"",SUBTOTAL(3,$B$12:B34)))</f>
        <v>23</v>
      </c>
      <c r="B34" s="109" t="str">
        <f>IF(OR($C$6="",$J$6=""),"",IF(HKI!B34="","",HKI!B34))</f>
        <v>13B3080068</v>
      </c>
      <c r="C34" s="110" t="str">
        <f>IF(OR($C$6="",$J$6=""),"",IF(HKI!C34="","",HKI!C34))</f>
        <v>Nguyễn Trung</v>
      </c>
      <c r="D34" s="111" t="str">
        <f>IF(OR($C$6="",$J$6=""),"",IF(HKI!D34="","",HKI!D34))</f>
        <v>Thành</v>
      </c>
      <c r="E34" s="29"/>
      <c r="F34" s="287">
        <v>5</v>
      </c>
      <c r="G34" s="287"/>
      <c r="H34" s="287"/>
      <c r="I34" s="287">
        <v>5</v>
      </c>
      <c r="J34" s="287">
        <v>4</v>
      </c>
      <c r="K34" s="287"/>
      <c r="L34" s="7">
        <f t="shared" si="1"/>
        <v>4.5999999999999996</v>
      </c>
      <c r="M34" s="288">
        <v>7</v>
      </c>
      <c r="N34" s="230">
        <f t="shared" si="2"/>
        <v>6</v>
      </c>
      <c r="O34" s="1" t="str">
        <f t="shared" si="0"/>
        <v>TBK</v>
      </c>
    </row>
    <row r="35" spans="1:15" ht="18.75">
      <c r="A35" s="2">
        <f>IF(B35="","",IF(SUBTOTAL(3,$B$12:B35)=SUBTOTAL(3,$B$12:B34),"",SUBTOTAL(3,$B$12:B35)))</f>
        <v>24</v>
      </c>
      <c r="B35" s="109" t="str">
        <f>IF(OR($C$6="",$J$6=""),"",IF(HKI!B35="","",HKI!B35))</f>
        <v>13B3080094</v>
      </c>
      <c r="C35" s="110" t="str">
        <f>IF(OR($C$6="",$J$6=""),"",IF(HKI!C35="","",HKI!C35))</f>
        <v>Nguyễn Tuấn</v>
      </c>
      <c r="D35" s="111" t="str">
        <f>IF(OR($C$6="",$J$6=""),"",IF(HKI!D35="","",HKI!D35))</f>
        <v>Thanh</v>
      </c>
      <c r="E35" s="29"/>
      <c r="F35" s="287">
        <v>5</v>
      </c>
      <c r="G35" s="287"/>
      <c r="H35" s="287"/>
      <c r="I35" s="287">
        <v>9</v>
      </c>
      <c r="J35" s="287">
        <v>5</v>
      </c>
      <c r="K35" s="287"/>
      <c r="L35" s="7">
        <f t="shared" si="1"/>
        <v>6.6</v>
      </c>
      <c r="M35" s="288">
        <v>7.5</v>
      </c>
      <c r="N35" s="230">
        <f t="shared" si="2"/>
        <v>7.1</v>
      </c>
      <c r="O35" s="1" t="str">
        <f t="shared" si="0"/>
        <v>Khá</v>
      </c>
    </row>
    <row r="36" spans="1:15" ht="18.75">
      <c r="A36" s="2">
        <f>IF(B36="","",IF(SUBTOTAL(3,$B$12:B36)=SUBTOTAL(3,$B$12:B35),"",SUBTOTAL(3,$B$12:B36)))</f>
        <v>25</v>
      </c>
      <c r="B36" s="109" t="str">
        <f>IF(OR($C$6="",$J$6=""),"",IF(HKI!B36="","",HKI!B36))</f>
        <v>13B3080070</v>
      </c>
      <c r="C36" s="110" t="str">
        <f>IF(OR($C$6="",$J$6=""),"",IF(HKI!C36="","",HKI!C36))</f>
        <v>Mai Quí</v>
      </c>
      <c r="D36" s="111" t="str">
        <f>IF(OR($C$6="",$J$6=""),"",IF(HKI!D36="","",HKI!D36))</f>
        <v>Thiện</v>
      </c>
      <c r="E36" s="29"/>
      <c r="F36" s="287">
        <v>4</v>
      </c>
      <c r="G36" s="287"/>
      <c r="H36" s="287"/>
      <c r="I36" s="287">
        <v>5</v>
      </c>
      <c r="J36" s="287">
        <v>6</v>
      </c>
      <c r="K36" s="287"/>
      <c r="L36" s="7">
        <f t="shared" si="1"/>
        <v>5.2</v>
      </c>
      <c r="M36" s="288">
        <v>6.5</v>
      </c>
      <c r="N36" s="230">
        <f t="shared" si="2"/>
        <v>6</v>
      </c>
      <c r="O36" s="1" t="str">
        <f t="shared" si="0"/>
        <v>TBK</v>
      </c>
    </row>
    <row r="37" spans="1:15" ht="18.75">
      <c r="A37" s="2">
        <f>IF(B37="","",IF(SUBTOTAL(3,$B$12:B37)=SUBTOTAL(3,$B$12:B36),"",SUBTOTAL(3,$B$12:B37)))</f>
        <v>26</v>
      </c>
      <c r="B37" s="109" t="str">
        <f>IF(OR($C$6="",$J$6=""),"",IF(HKI!B37="","",HKI!B37))</f>
        <v>13B3080076</v>
      </c>
      <c r="C37" s="110" t="str">
        <f>IF(OR($C$6="",$J$6=""),"",IF(HKI!C37="","",HKI!C37))</f>
        <v>Phạm Văn</v>
      </c>
      <c r="D37" s="111" t="str">
        <f>IF(OR($C$6="",$J$6=""),"",IF(HKI!D37="","",HKI!D37))</f>
        <v>Thương</v>
      </c>
      <c r="E37" s="29"/>
      <c r="F37" s="287">
        <v>4</v>
      </c>
      <c r="G37" s="287"/>
      <c r="H37" s="287"/>
      <c r="I37" s="287">
        <v>6</v>
      </c>
      <c r="J37" s="287">
        <v>7</v>
      </c>
      <c r="K37" s="287"/>
      <c r="L37" s="7">
        <f t="shared" si="1"/>
        <v>6</v>
      </c>
      <c r="M37" s="288">
        <v>7</v>
      </c>
      <c r="N37" s="230">
        <f t="shared" si="2"/>
        <v>6.6</v>
      </c>
      <c r="O37" s="1" t="str">
        <f t="shared" si="0"/>
        <v>TBK</v>
      </c>
    </row>
    <row r="38" spans="1:15" ht="18.75">
      <c r="A38" s="2">
        <f>IF(B38="","",IF(SUBTOTAL(3,$B$12:B38)=SUBTOTAL(3,$B$12:B37),"",SUBTOTAL(3,$B$12:B38)))</f>
        <v>27</v>
      </c>
      <c r="B38" s="109" t="str">
        <f>IF(OR($C$6="",$J$6=""),"",IF(HKI!B38="","",HKI!B38))</f>
        <v>13B3080078</v>
      </c>
      <c r="C38" s="110" t="str">
        <f>IF(OR($C$6="",$J$6=""),"",IF(HKI!C38="","",HKI!C38))</f>
        <v>Châu Quốc</v>
      </c>
      <c r="D38" s="111" t="str">
        <f>IF(OR($C$6="",$J$6=""),"",IF(HKI!D38="","",HKI!D38))</f>
        <v>Toản</v>
      </c>
      <c r="E38" s="29"/>
      <c r="F38" s="287">
        <v>4</v>
      </c>
      <c r="G38" s="287"/>
      <c r="H38" s="287"/>
      <c r="I38" s="287">
        <v>5</v>
      </c>
      <c r="J38" s="287">
        <v>6</v>
      </c>
      <c r="K38" s="287"/>
      <c r="L38" s="7">
        <f t="shared" si="1"/>
        <v>5.2</v>
      </c>
      <c r="M38" s="288">
        <v>3</v>
      </c>
      <c r="N38" s="230">
        <f t="shared" si="2"/>
        <v>3.9</v>
      </c>
      <c r="O38" s="1" t="str">
        <f t="shared" si="0"/>
        <v>Kém</v>
      </c>
    </row>
    <row r="39" spans="1:15" ht="18.75">
      <c r="A39" s="2">
        <f>IF(B39="","",IF(SUBTOTAL(3,$B$12:B39)=SUBTOTAL(3,$B$12:B38),"",SUBTOTAL(3,$B$12:B39)))</f>
        <v>28</v>
      </c>
      <c r="B39" s="109" t="str">
        <f>IF(OR($C$6="",$J$6=""),"",IF(HKI!B39="","",HKI!B39))</f>
        <v>13B3080082</v>
      </c>
      <c r="C39" s="110" t="str">
        <f>IF(OR($C$6="",$J$6=""),"",IF(HKI!C39="","",HKI!C39))</f>
        <v>Phan Minh</v>
      </c>
      <c r="D39" s="111" t="str">
        <f>IF(OR($C$6="",$J$6=""),"",IF(HKI!D39="","",HKI!D39))</f>
        <v>Trí</v>
      </c>
      <c r="E39" s="29"/>
      <c r="F39" s="287">
        <v>4</v>
      </c>
      <c r="G39" s="287"/>
      <c r="H39" s="287"/>
      <c r="I39" s="287">
        <v>6</v>
      </c>
      <c r="J39" s="287">
        <v>8</v>
      </c>
      <c r="K39" s="287"/>
      <c r="L39" s="7">
        <f t="shared" si="1"/>
        <v>6.4</v>
      </c>
      <c r="M39" s="288">
        <v>5.5</v>
      </c>
      <c r="N39" s="230">
        <f t="shared" si="2"/>
        <v>5.9</v>
      </c>
      <c r="O39" s="1" t="str">
        <f t="shared" si="0"/>
        <v>TB</v>
      </c>
    </row>
    <row r="40" spans="1:15" ht="18.75">
      <c r="A40" s="2">
        <f>IF(B40="","",IF(SUBTOTAL(3,$B$12:B40)=SUBTOTAL(3,$B$12:B39),"",SUBTOTAL(3,$B$12:B40)))</f>
        <v>29</v>
      </c>
      <c r="B40" s="109" t="str">
        <f>IF(OR($C$6="",$J$6=""),"",IF(HKI!B40="","",HKI!B40))</f>
        <v>13B3080083</v>
      </c>
      <c r="C40" s="110" t="str">
        <f>IF(OR($C$6="",$J$6=""),"",IF(HKI!C40="","",HKI!C40))</f>
        <v>Nguyễn Tứ</v>
      </c>
      <c r="D40" s="111" t="str">
        <f>IF(OR($C$6="",$J$6=""),"",IF(HKI!D40="","",HKI!D40))</f>
        <v>Tuần</v>
      </c>
      <c r="E40" s="29"/>
      <c r="F40" s="287">
        <v>7</v>
      </c>
      <c r="G40" s="287"/>
      <c r="H40" s="287"/>
      <c r="I40" s="287">
        <v>10</v>
      </c>
      <c r="J40" s="287">
        <v>7</v>
      </c>
      <c r="K40" s="287"/>
      <c r="L40" s="7">
        <f t="shared" si="1"/>
        <v>8.1999999999999993</v>
      </c>
      <c r="M40" s="288">
        <v>9</v>
      </c>
      <c r="N40" s="230">
        <f t="shared" si="2"/>
        <v>8.6999999999999993</v>
      </c>
      <c r="O40" s="1" t="str">
        <f t="shared" si="0"/>
        <v>Giỏi</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si="0"/>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0"/>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0"/>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0"/>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0"/>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0"/>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0"/>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0"/>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0"/>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29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1 SV</v>
      </c>
      <c r="G54" s="423"/>
      <c r="H54" s="423" t="str">
        <f>IF(B12="","","("&amp;ROUND(COUNTIF($O$12:$O$51,"XS")*100/MAX($A$12:$A$51),2)&amp;"%"&amp;")")</f>
        <v>(3,45%)</v>
      </c>
      <c r="I54" s="423"/>
      <c r="J54" s="421" t="str">
        <f>IF(B12="","","Tổng số SV có điểm &gt;= 5 đ : "&amp;COUNTIF(N12:N51,"&gt;=5")&amp;" SV"&amp;" ("&amp;ROUND(COUNTIF(N12:N51,"&gt;=5")*100/MAX($A$12:$A$51),2)&amp;"%"&amp;")")</f>
        <v>Tổng số SV có điểm &gt;= 5 đ : 25 SV (86,21%)</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3 SV</v>
      </c>
      <c r="G55" s="423"/>
      <c r="H55" s="423" t="str">
        <f>IF(B12="","","("&amp;ROUND(COUNTIF($O$12:$O$51,"Giỏi")*100/MAX($A$12:$A$51),2)&amp;"%"&amp;")")</f>
        <v>(10,34%)</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3 SV</v>
      </c>
      <c r="G56" s="423"/>
      <c r="H56" s="423" t="str">
        <f>IF(B12="","","("&amp;ROUND(COUNTIF($O$12:$O$51,"Khá")*100/MAX($A$12:$A$51),2)&amp;"%"&amp;")")</f>
        <v>(10,34%)</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11 SV</v>
      </c>
      <c r="G57" s="423"/>
      <c r="H57" s="423" t="str">
        <f>IF(B12="","","("&amp;ROUND(COUNTIF($O$12:$O$51,"TBK")*100/MAX($A$12:$A$51),2)&amp;"%"&amp;")")</f>
        <v>(37,93%)</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7 SV</v>
      </c>
      <c r="G58" s="423"/>
      <c r="H58" s="423" t="str">
        <f>IF(B12="","","("&amp;ROUND(COUNTIF($O$12:$O$51,"TB")*100/MAX($A$12:$A$51),2)&amp;"%"&amp;")")</f>
        <v>(24,14%)</v>
      </c>
      <c r="I58" s="423"/>
      <c r="J58" s="422" t="str">
        <f>IF(B12="","","Tổng số SV có điểm &lt; 5 đ : "&amp;COUNTIF(N12:N51,"&lt;5")&amp;" SV"&amp;" ("&amp;ROUND(COUNTIF(N12:N51,"&lt;5")*100/MAX($A$12:$A$51),2)&amp;"%"&amp;")")</f>
        <v>Tổng số SV có điểm &lt; 5 đ : 4 SV (13,79%)</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2 SV</v>
      </c>
      <c r="G59" s="423"/>
      <c r="H59" s="423" t="str">
        <f>IF(B12="","","("&amp;ROUND(COUNTIF($O$12:$O$51,"Yếu")*100/MAX($A$12:$A$51),2)&amp;"%"&amp;")")</f>
        <v>(6,9%)</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2 SV</v>
      </c>
      <c r="G60" s="423"/>
      <c r="H60" s="423" t="str">
        <f>IF(B12="","","("&amp;ROUND(COUNTIF($O$12:$O$51,"Kém")*100/MAX($A$12:$A$51),2)&amp;"%"&amp;")")</f>
        <v>(6,9%)</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(0%)</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F3:N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A63:C63"/>
    <mergeCell ref="D63:H63"/>
    <mergeCell ref="K63:N63"/>
    <mergeCell ref="J58:N61"/>
    <mergeCell ref="B59:E59"/>
    <mergeCell ref="F59:G59"/>
    <mergeCell ref="H59:I59"/>
    <mergeCell ref="B60:E60"/>
    <mergeCell ref="F60:G60"/>
    <mergeCell ref="H60:I60"/>
    <mergeCell ref="B58:E58"/>
    <mergeCell ref="F58:G58"/>
    <mergeCell ref="H58:I58"/>
    <mergeCell ref="J54:N57"/>
    <mergeCell ref="F10:H11"/>
    <mergeCell ref="I10:K11"/>
    <mergeCell ref="F8:K9"/>
    <mergeCell ref="B61:E61"/>
    <mergeCell ref="F61:G61"/>
    <mergeCell ref="H61:I61"/>
    <mergeCell ref="B57:E57"/>
    <mergeCell ref="F57:G57"/>
    <mergeCell ref="H57:I57"/>
    <mergeCell ref="B55:E55"/>
    <mergeCell ref="F55:G55"/>
    <mergeCell ref="H55:I55"/>
    <mergeCell ref="B56:E56"/>
    <mergeCell ref="F56:G56"/>
    <mergeCell ref="H56:I56"/>
    <mergeCell ref="L8:L11"/>
    <mergeCell ref="M8:M11"/>
    <mergeCell ref="N8:N11"/>
    <mergeCell ref="O8:O11"/>
    <mergeCell ref="C8:D11"/>
  </mergeCells>
  <conditionalFormatting sqref="L12:L51">
    <cfRule type="cellIs" dxfId="31" priority="1" stopIfTrue="1" operator="lessThan">
      <formula>3</formula>
    </cfRule>
  </conditionalFormatting>
  <conditionalFormatting sqref="N12:N51">
    <cfRule type="cellIs" dxfId="30" priority="2" stopIfTrue="1" operator="lessThan">
      <formula>5</formula>
    </cfRule>
  </conditionalFormatting>
  <conditionalFormatting sqref="M12:M40">
    <cfRule type="cellIs" dxfId="29" priority="3" stopIfTrue="1" operator="lessThan">
      <formula>3</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oddFooter>&amp;Rtrang &amp;P/&amp;N</oddFooter>
  </headerFooter>
</worksheet>
</file>

<file path=xl/worksheets/sheet11.xml><?xml version="1.0" encoding="utf-8"?>
<worksheet xmlns="http://schemas.openxmlformats.org/spreadsheetml/2006/main" xmlns:r="http://schemas.openxmlformats.org/officeDocument/2006/relationships">
  <dimension ref="A1:O63"/>
  <sheetViews>
    <sheetView topLeftCell="A31" workbookViewId="0">
      <selection activeCell="P45" sqref="P45"/>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443" t="s">
        <v>966</v>
      </c>
      <c r="G3" s="443"/>
      <c r="H3" s="443"/>
      <c r="I3" s="443"/>
      <c r="J3" s="443"/>
      <c r="K3" s="443"/>
      <c r="L3" s="443"/>
      <c r="M3" s="443"/>
      <c r="N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IF(M6="","",IF(VLOOKUP(M6,'LOP-MON'!A2:Q19,6,FALSE)=0,"",VLOOKUP(M6,'LOP-MON'!A2:Q19,6,FALSE)))</f>
        <v>Điều khiển điện - khí nén</v>
      </c>
      <c r="D6" s="435"/>
      <c r="E6" s="435"/>
      <c r="F6" s="435"/>
      <c r="G6" s="435"/>
      <c r="H6" s="436" t="s">
        <v>969</v>
      </c>
      <c r="I6" s="436"/>
      <c r="J6" s="102">
        <f>IF(M6="","",IF(VLOOKUP(CONCATENATE(MID(H6,4,4),MID(M6,1,2),MID(M6,6,2)),'LOP-MON'!A2:Q19,6,FALSE)=0,"",VLOOKUP(CONCATENATE(MID(H6,4,4),MID(M6,1,2),MID(M6,6,2)),'LOP-MON'!A2:Q19,6,FALSE)))</f>
        <v>2</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8.75">
      <c r="A12" s="2">
        <f>IF(B12="","",SUBTOTAL(3,$B$12:B12))</f>
        <v>1</v>
      </c>
      <c r="B12" s="109" t="str">
        <f>IF(OR($C$6="",$J$6=""),"",IF(HKI!B12="","",HKI!B12))</f>
        <v>13B3080002</v>
      </c>
      <c r="C12" s="110" t="str">
        <f>IF(OR($C$6="",$J$6=""),"",IF(HKI!C12="","",HKI!C12))</f>
        <v>Lâm Thanh</v>
      </c>
      <c r="D12" s="111" t="str">
        <f>IF(OR($C$6="",$J$6=""),"",IF(HKI!D12="","",HKI!D12))</f>
        <v>Bình</v>
      </c>
      <c r="E12" s="29"/>
      <c r="F12" s="287"/>
      <c r="G12" s="287">
        <v>6</v>
      </c>
      <c r="H12" s="287"/>
      <c r="I12" s="287">
        <v>5</v>
      </c>
      <c r="J12" s="287"/>
      <c r="K12" s="287"/>
      <c r="L12" s="7">
        <f>IF(OR(B12="",$C$6="",$J$6=""),"",IF(ISNUMBER(E12)=TRUE,"",IF((COUNT(F12:K12))=0,0,ROUND((SUM(F12:H12)+2*SUM(I12:K12))/(COUNT(F12:H12)+2*COUNT(I12:K12)),1))))</f>
        <v>5.3</v>
      </c>
      <c r="M12" s="288">
        <v>4</v>
      </c>
      <c r="N12" s="230">
        <f>IF(OR(B12="",$C$6="",$J$6=""),"",IF(ISNUMBER(E12)=TRUE,E12,ROUND((L12*0.4+M12*0.6),1)))</f>
        <v>4.5</v>
      </c>
      <c r="O12" s="1" t="str">
        <f t="shared" ref="O12:O51" si="0">IF(B12="","",IF(N12="","KXL",IF(N12&lt;4,"Kém",IF(N12&lt;5,"Yếu",IF(N12&lt;6,"TB",IF(N12&lt;7,"TBK",IF(N12&lt;8,"Khá",IF(N12&lt;9,"Giỏi","XS"))))))))</f>
        <v>Yếu</v>
      </c>
    </row>
    <row r="13" spans="1:15" ht="18.75">
      <c r="A13" s="2">
        <f>IF(B13="","",IF(SUBTOTAL(3,$B$12:B13)=SUBTOTAL(3,$B$12:B12),"",SUBTOTAL(3,$B$12:B13)))</f>
        <v>2</v>
      </c>
      <c r="B13" s="109" t="str">
        <f>IF(OR($C$6="",$J$6=""),"",IF(HKI!B13="","",HKI!B13))</f>
        <v>13B3080004</v>
      </c>
      <c r="C13" s="110" t="str">
        <f>IF(OR($C$6="",$J$6=""),"",IF(HKI!C13="","",HKI!C13))</f>
        <v>Nguyễn</v>
      </c>
      <c r="D13" s="111" t="str">
        <f>IF(OR($C$6="",$J$6=""),"",IF(HKI!D13="","",HKI!D13))</f>
        <v>Cảnh</v>
      </c>
      <c r="E13" s="29"/>
      <c r="F13" s="287"/>
      <c r="G13" s="287">
        <v>5</v>
      </c>
      <c r="H13" s="287"/>
      <c r="I13" s="287">
        <v>5</v>
      </c>
      <c r="J13" s="287"/>
      <c r="K13" s="287"/>
      <c r="L13" s="7">
        <f t="shared" ref="L13:L51" si="1">IF(OR(B13="",$C$6="",$J$6=""),"",IF(ISNUMBER(E13)=TRUE,"",IF((COUNT(F13:K13))=0,0,ROUND((SUM(F13:H13)+2*SUM(I13:K13))/(COUNT(F13:H13)+2*COUNT(I13:K13)),1))))</f>
        <v>5</v>
      </c>
      <c r="M13" s="288">
        <v>4</v>
      </c>
      <c r="N13" s="230">
        <f t="shared" ref="N13:N51" si="2">IF(OR(B13="",$C$6="",$J$6=""),"",IF(ISNUMBER(E13)=TRUE,E13,ROUND((L13*0.4+M13*0.6),1)))</f>
        <v>4.4000000000000004</v>
      </c>
      <c r="O13" s="1" t="str">
        <f t="shared" si="0"/>
        <v>Yếu</v>
      </c>
    </row>
    <row r="14" spans="1:15" ht="18.75">
      <c r="A14" s="2">
        <f>IF(B14="","",IF(SUBTOTAL(3,$B$12:B14)=SUBTOTAL(3,$B$12:B13),"",SUBTOTAL(3,$B$12:B14)))</f>
        <v>3</v>
      </c>
      <c r="B14" s="109" t="str">
        <f>IF(OR($C$6="",$J$6=""),"",IF(HKI!B14="","",HKI!B14))</f>
        <v>13B3080104</v>
      </c>
      <c r="C14" s="110" t="str">
        <f>IF(OR($C$6="",$J$6=""),"",IF(HKI!C14="","",HKI!C14))</f>
        <v>Lê Minh</v>
      </c>
      <c r="D14" s="111" t="str">
        <f>IF(OR($C$6="",$J$6=""),"",IF(HKI!D14="","",HKI!D14))</f>
        <v>Cường</v>
      </c>
      <c r="E14" s="29"/>
      <c r="F14" s="287"/>
      <c r="G14" s="287">
        <v>5</v>
      </c>
      <c r="H14" s="287"/>
      <c r="I14" s="287">
        <v>4</v>
      </c>
      <c r="J14" s="287"/>
      <c r="K14" s="287"/>
      <c r="L14" s="7">
        <f t="shared" si="1"/>
        <v>4.3</v>
      </c>
      <c r="M14" s="288">
        <v>7</v>
      </c>
      <c r="N14" s="230">
        <f t="shared" si="2"/>
        <v>5.9</v>
      </c>
      <c r="O14" s="1" t="str">
        <f t="shared" si="0"/>
        <v>TB</v>
      </c>
    </row>
    <row r="15" spans="1:15" ht="18.75">
      <c r="A15" s="2">
        <f>IF(B15="","",IF(SUBTOTAL(3,$B$12:B15)=SUBTOTAL(3,$B$12:B14),"",SUBTOTAL(3,$B$12:B15)))</f>
        <v>4</v>
      </c>
      <c r="B15" s="109" t="str">
        <f>IF(OR($C$6="",$J$6=""),"",IF(HKI!B15="","",HKI!B15))</f>
        <v>13B3080008</v>
      </c>
      <c r="C15" s="110" t="str">
        <f>IF(OR($C$6="",$J$6=""),"",IF(HKI!C15="","",HKI!C15))</f>
        <v>Cao Thành</v>
      </c>
      <c r="D15" s="111" t="str">
        <f>IF(OR($C$6="",$J$6=""),"",IF(HKI!D15="","",HKI!D15))</f>
        <v>Danh</v>
      </c>
      <c r="E15" s="29"/>
      <c r="F15" s="287"/>
      <c r="G15" s="287">
        <v>10</v>
      </c>
      <c r="H15" s="287"/>
      <c r="I15" s="287">
        <v>10</v>
      </c>
      <c r="J15" s="287"/>
      <c r="K15" s="287"/>
      <c r="L15" s="7">
        <f t="shared" si="1"/>
        <v>10</v>
      </c>
      <c r="M15" s="288">
        <v>9</v>
      </c>
      <c r="N15" s="230">
        <f t="shared" si="2"/>
        <v>9.4</v>
      </c>
      <c r="O15" s="1" t="str">
        <f t="shared" si="0"/>
        <v>XS</v>
      </c>
    </row>
    <row r="16" spans="1:15" ht="18.75">
      <c r="A16" s="2">
        <f>IF(B16="","",IF(SUBTOTAL(3,$B$12:B16)=SUBTOTAL(3,$B$12:B15),"",SUBTOTAL(3,$B$12:B16)))</f>
        <v>5</v>
      </c>
      <c r="B16" s="109" t="str">
        <f>IF(OR($C$6="",$J$6=""),"",IF(HKI!B16="","",HKI!B16))</f>
        <v>13B3080010</v>
      </c>
      <c r="C16" s="110" t="str">
        <f>IF(OR($C$6="",$J$6=""),"",IF(HKI!C16="","",HKI!C16))</f>
        <v>Nguyễn Tiến</v>
      </c>
      <c r="D16" s="111" t="str">
        <f>IF(OR($C$6="",$J$6=""),"",IF(HKI!D16="","",HKI!D16))</f>
        <v>Dũng</v>
      </c>
      <c r="E16" s="29"/>
      <c r="F16" s="287"/>
      <c r="G16" s="287">
        <v>9</v>
      </c>
      <c r="H16" s="287"/>
      <c r="I16" s="287">
        <v>8</v>
      </c>
      <c r="J16" s="287"/>
      <c r="K16" s="287"/>
      <c r="L16" s="7">
        <f t="shared" si="1"/>
        <v>8.3000000000000007</v>
      </c>
      <c r="M16" s="288">
        <v>10</v>
      </c>
      <c r="N16" s="230">
        <f t="shared" si="2"/>
        <v>9.3000000000000007</v>
      </c>
      <c r="O16" s="1" t="str">
        <f t="shared" si="0"/>
        <v>XS</v>
      </c>
    </row>
    <row r="17" spans="1:15" ht="18.75">
      <c r="A17" s="2">
        <f>IF(B17="","",IF(SUBTOTAL(3,$B$12:B17)=SUBTOTAL(3,$B$12:B16),"",SUBTOTAL(3,$B$12:B17)))</f>
        <v>6</v>
      </c>
      <c r="B17" s="109" t="str">
        <f>IF(OR($C$6="",$J$6=""),"",IF(HKI!B17="","",HKI!B17))</f>
        <v>13B3080012</v>
      </c>
      <c r="C17" s="110" t="str">
        <f>IF(OR($C$6="",$J$6=""),"",IF(HKI!C17="","",HKI!C17))</f>
        <v>Võ Hồng</v>
      </c>
      <c r="D17" s="111" t="str">
        <f>IF(OR($C$6="",$J$6=""),"",IF(HKI!D17="","",HKI!D17))</f>
        <v>Dương</v>
      </c>
      <c r="E17" s="29"/>
      <c r="F17" s="287"/>
      <c r="G17" s="287">
        <v>8</v>
      </c>
      <c r="H17" s="287"/>
      <c r="I17" s="287">
        <v>9</v>
      </c>
      <c r="J17" s="287"/>
      <c r="K17" s="287"/>
      <c r="L17" s="7">
        <f t="shared" si="1"/>
        <v>8.6999999999999993</v>
      </c>
      <c r="M17" s="288">
        <v>8</v>
      </c>
      <c r="N17" s="230">
        <f t="shared" si="2"/>
        <v>8.3000000000000007</v>
      </c>
      <c r="O17" s="1" t="str">
        <f t="shared" si="0"/>
        <v>Giỏi</v>
      </c>
    </row>
    <row r="18" spans="1:15" ht="18.75">
      <c r="A18" s="2">
        <f>IF(B18="","",IF(SUBTOTAL(3,$B$12:B18)=SUBTOTAL(3,$B$12:B17),"",SUBTOTAL(3,$B$12:B18)))</f>
        <v>7</v>
      </c>
      <c r="B18" s="109" t="str">
        <f>IF(OR($C$6="",$J$6=""),"",IF(HKI!B18="","",HKI!B18))</f>
        <v>13B3080016</v>
      </c>
      <c r="C18" s="110" t="str">
        <f>IF(OR($C$6="",$J$6=""),"",IF(HKI!C18="","",HKI!C18))</f>
        <v>Nguyễn Quang</v>
      </c>
      <c r="D18" s="111" t="str">
        <f>IF(OR($C$6="",$J$6=""),"",IF(HKI!D18="","",HKI!D18))</f>
        <v>Đại</v>
      </c>
      <c r="E18" s="29"/>
      <c r="F18" s="287"/>
      <c r="G18" s="287">
        <v>4</v>
      </c>
      <c r="H18" s="287"/>
      <c r="I18" s="287">
        <v>3</v>
      </c>
      <c r="J18" s="287"/>
      <c r="K18" s="287"/>
      <c r="L18" s="7">
        <f t="shared" si="1"/>
        <v>3.3</v>
      </c>
      <c r="M18" s="288">
        <v>7</v>
      </c>
      <c r="N18" s="230">
        <f t="shared" si="2"/>
        <v>5.5</v>
      </c>
      <c r="O18" s="1" t="str">
        <f t="shared" si="0"/>
        <v>TB</v>
      </c>
    </row>
    <row r="19" spans="1:15" ht="18.75">
      <c r="A19" s="2">
        <f>IF(B19="","",IF(SUBTOTAL(3,$B$12:B19)=SUBTOTAL(3,$B$12:B18),"",SUBTOTAL(3,$B$12:B19)))</f>
        <v>8</v>
      </c>
      <c r="B19" s="109" t="str">
        <f>IF(OR($C$6="",$J$6=""),"",IF(HKI!B19="","",HKI!B19))</f>
        <v>13B3080018</v>
      </c>
      <c r="C19" s="110" t="str">
        <f>IF(OR($C$6="",$J$6=""),"",IF(HKI!C19="","",HKI!C19))</f>
        <v>Nguyễn Hồng</v>
      </c>
      <c r="D19" s="111" t="str">
        <f>IF(OR($C$6="",$J$6=""),"",IF(HKI!D19="","",HKI!D19))</f>
        <v>Đức</v>
      </c>
      <c r="E19" s="29"/>
      <c r="F19" s="287"/>
      <c r="G19" s="287">
        <v>9</v>
      </c>
      <c r="H19" s="287"/>
      <c r="I19" s="287">
        <v>10</v>
      </c>
      <c r="J19" s="287"/>
      <c r="K19" s="287"/>
      <c r="L19" s="7">
        <f t="shared" si="1"/>
        <v>9.6999999999999993</v>
      </c>
      <c r="M19" s="288">
        <v>10</v>
      </c>
      <c r="N19" s="230">
        <f t="shared" si="2"/>
        <v>9.9</v>
      </c>
      <c r="O19" s="1" t="str">
        <f t="shared" si="0"/>
        <v>XS</v>
      </c>
    </row>
    <row r="20" spans="1:15" ht="18.75">
      <c r="A20" s="2">
        <f>IF(B20="","",IF(SUBTOTAL(3,$B$12:B20)=SUBTOTAL(3,$B$12:B19),"",SUBTOTAL(3,$B$12:B20)))</f>
        <v>9</v>
      </c>
      <c r="B20" s="109" t="str">
        <f>IF(OR($C$6="",$J$6=""),"",IF(HKI!B20="","",HKI!B20))</f>
        <v>13B3080100</v>
      </c>
      <c r="C20" s="110" t="str">
        <f>IF(OR($C$6="",$J$6=""),"",IF(HKI!C20="","",HKI!C20))</f>
        <v>Nguyễn Hoàng</v>
      </c>
      <c r="D20" s="111" t="str">
        <f>IF(OR($C$6="",$J$6=""),"",IF(HKI!D20="","",HKI!D20))</f>
        <v>Gia</v>
      </c>
      <c r="E20" s="29"/>
      <c r="F20" s="287"/>
      <c r="G20" s="287">
        <v>10</v>
      </c>
      <c r="H20" s="287"/>
      <c r="I20" s="287">
        <v>10</v>
      </c>
      <c r="J20" s="287"/>
      <c r="K20" s="287"/>
      <c r="L20" s="7">
        <f t="shared" si="1"/>
        <v>10</v>
      </c>
      <c r="M20" s="288">
        <v>8</v>
      </c>
      <c r="N20" s="230">
        <f t="shared" si="2"/>
        <v>8.8000000000000007</v>
      </c>
      <c r="O20" s="1" t="str">
        <f t="shared" si="0"/>
        <v>Giỏi</v>
      </c>
    </row>
    <row r="21" spans="1:15" ht="18.75">
      <c r="A21" s="2">
        <f>IF(B21="","",IF(SUBTOTAL(3,$B$12:B21)=SUBTOTAL(3,$B$12:B20),"",SUBTOTAL(3,$B$12:B21)))</f>
        <v>10</v>
      </c>
      <c r="B21" s="109" t="str">
        <f>IF(OR($C$6="",$J$6=""),"",IF(HKI!B21="","",HKI!B21))</f>
        <v>13B3080026</v>
      </c>
      <c r="C21" s="110" t="str">
        <f>IF(OR($C$6="",$J$6=""),"",IF(HKI!C21="","",HKI!C21))</f>
        <v>Nguyễn Cảnh</v>
      </c>
      <c r="D21" s="111" t="str">
        <f>IF(OR($C$6="",$J$6=""),"",IF(HKI!D21="","",HKI!D21))</f>
        <v>Hưng</v>
      </c>
      <c r="E21" s="29"/>
      <c r="F21" s="287"/>
      <c r="G21" s="287">
        <v>5</v>
      </c>
      <c r="H21" s="287"/>
      <c r="I21" s="287">
        <v>6</v>
      </c>
      <c r="J21" s="287"/>
      <c r="K21" s="287"/>
      <c r="L21" s="7">
        <f t="shared" si="1"/>
        <v>5.7</v>
      </c>
      <c r="M21" s="288">
        <v>7</v>
      </c>
      <c r="N21" s="230">
        <f t="shared" si="2"/>
        <v>6.5</v>
      </c>
      <c r="O21" s="1" t="str">
        <f t="shared" si="0"/>
        <v>TBK</v>
      </c>
    </row>
    <row r="22" spans="1:15" ht="18.75">
      <c r="A22" s="2">
        <f>IF(B22="","",IF(SUBTOTAL(3,$B$12:B22)=SUBTOTAL(3,$B$12:B21),"",SUBTOTAL(3,$B$12:B22)))</f>
        <v>11</v>
      </c>
      <c r="B22" s="109" t="str">
        <f>IF(OR($C$6="",$J$6=""),"",IF(HKI!B22="","",HKI!B22))</f>
        <v>13B3080030</v>
      </c>
      <c r="C22" s="110" t="str">
        <f>IF(OR($C$6="",$J$6=""),"",IF(HKI!C22="","",HKI!C22))</f>
        <v>Lê Quốc</v>
      </c>
      <c r="D22" s="111" t="str">
        <f>IF(OR($C$6="",$J$6=""),"",IF(HKI!D22="","",HKI!D22))</f>
        <v>Huy</v>
      </c>
      <c r="E22" s="29"/>
      <c r="F22" s="287"/>
      <c r="G22" s="287">
        <v>9</v>
      </c>
      <c r="H22" s="287"/>
      <c r="I22" s="287">
        <v>10</v>
      </c>
      <c r="J22" s="287"/>
      <c r="K22" s="287"/>
      <c r="L22" s="7">
        <f t="shared" si="1"/>
        <v>9.6999999999999993</v>
      </c>
      <c r="M22" s="288">
        <v>7</v>
      </c>
      <c r="N22" s="230">
        <f t="shared" si="2"/>
        <v>8.1</v>
      </c>
      <c r="O22" s="1" t="str">
        <f t="shared" si="0"/>
        <v>Giỏi</v>
      </c>
    </row>
    <row r="23" spans="1:15" ht="18.75">
      <c r="A23" s="2">
        <f>IF(B23="","",IF(SUBTOTAL(3,$B$12:B23)=SUBTOTAL(3,$B$12:B22),"",SUBTOTAL(3,$B$12:B23)))</f>
        <v>12</v>
      </c>
      <c r="B23" s="109" t="str">
        <f>IF(OR($C$6="",$J$6=""),"",IF(HKI!B23="","",HKI!B23))</f>
        <v>13B3080032</v>
      </c>
      <c r="C23" s="110" t="str">
        <f>IF(OR($C$6="",$J$6=""),"",IF(HKI!C23="","",HKI!C23))</f>
        <v>Nguyễn Văn</v>
      </c>
      <c r="D23" s="111" t="str">
        <f>IF(OR($C$6="",$J$6=""),"",IF(HKI!D23="","",HKI!D23))</f>
        <v>Khánh</v>
      </c>
      <c r="E23" s="29"/>
      <c r="F23" s="287"/>
      <c r="G23" s="287">
        <v>6</v>
      </c>
      <c r="H23" s="287"/>
      <c r="I23" s="287">
        <v>6</v>
      </c>
      <c r="J23" s="287"/>
      <c r="K23" s="287"/>
      <c r="L23" s="7">
        <f t="shared" si="1"/>
        <v>6</v>
      </c>
      <c r="M23" s="288">
        <v>6</v>
      </c>
      <c r="N23" s="230">
        <f t="shared" si="2"/>
        <v>6</v>
      </c>
      <c r="O23" s="1" t="str">
        <f t="shared" si="0"/>
        <v>TBK</v>
      </c>
    </row>
    <row r="24" spans="1:15" ht="18.75">
      <c r="A24" s="2">
        <f>IF(B24="","",IF(SUBTOTAL(3,$B$12:B24)=SUBTOTAL(3,$B$12:B23),"",SUBTOTAL(3,$B$12:B24)))</f>
        <v>13</v>
      </c>
      <c r="B24" s="109" t="str">
        <f>IF(OR($C$6="",$J$6=""),"",IF(HKI!B24="","",HKI!B24))</f>
        <v>13B3080034</v>
      </c>
      <c r="C24" s="110" t="str">
        <f>IF(OR($C$6="",$J$6=""),"",IF(HKI!C24="","",HKI!C24))</f>
        <v>Lê Quang</v>
      </c>
      <c r="D24" s="111" t="str">
        <f>IF(OR($C$6="",$J$6=""),"",IF(HKI!D24="","",HKI!D24))</f>
        <v>Kính</v>
      </c>
      <c r="E24" s="29"/>
      <c r="F24" s="287"/>
      <c r="G24" s="287">
        <v>5</v>
      </c>
      <c r="H24" s="287"/>
      <c r="I24" s="287">
        <v>8</v>
      </c>
      <c r="J24" s="287"/>
      <c r="K24" s="287"/>
      <c r="L24" s="7">
        <f t="shared" si="1"/>
        <v>7</v>
      </c>
      <c r="M24" s="288">
        <v>8</v>
      </c>
      <c r="N24" s="230">
        <f t="shared" si="2"/>
        <v>7.6</v>
      </c>
      <c r="O24" s="1" t="str">
        <f t="shared" si="0"/>
        <v>Khá</v>
      </c>
    </row>
    <row r="25" spans="1:15" ht="18.75">
      <c r="A25" s="2">
        <f>IF(B25="","",IF(SUBTOTAL(3,$B$12:B25)=SUBTOTAL(3,$B$12:B24),"",SUBTOTAL(3,$B$12:B25)))</f>
        <v>14</v>
      </c>
      <c r="B25" s="109" t="str">
        <f>IF(OR($C$6="",$J$6=""),"",IF(HKI!B25="","",HKI!B25))</f>
        <v>13B3080036</v>
      </c>
      <c r="C25" s="110" t="str">
        <f>IF(OR($C$6="",$J$6=""),"",IF(HKI!C25="","",HKI!C25))</f>
        <v>Trần Trung</v>
      </c>
      <c r="D25" s="111" t="str">
        <f>IF(OR($C$6="",$J$6=""),"",IF(HKI!D25="","",HKI!D25))</f>
        <v>Lâm</v>
      </c>
      <c r="E25" s="29"/>
      <c r="F25" s="287"/>
      <c r="G25" s="287">
        <v>5</v>
      </c>
      <c r="H25" s="287"/>
      <c r="I25" s="287">
        <v>4</v>
      </c>
      <c r="J25" s="287"/>
      <c r="K25" s="287"/>
      <c r="L25" s="7">
        <f t="shared" si="1"/>
        <v>4.3</v>
      </c>
      <c r="M25" s="288">
        <v>8</v>
      </c>
      <c r="N25" s="230">
        <f t="shared" si="2"/>
        <v>6.5</v>
      </c>
      <c r="O25" s="1" t="str">
        <f t="shared" si="0"/>
        <v>TBK</v>
      </c>
    </row>
    <row r="26" spans="1:15" ht="18.75">
      <c r="A26" s="2">
        <f>IF(B26="","",IF(SUBTOTAL(3,$B$12:B26)=SUBTOTAL(3,$B$12:B25),"",SUBTOTAL(3,$B$12:B26)))</f>
        <v>15</v>
      </c>
      <c r="B26" s="109" t="str">
        <f>IF(OR($C$6="",$J$6=""),"",IF(HKI!B26="","",HKI!B26))</f>
        <v>13B3080046</v>
      </c>
      <c r="C26" s="110" t="str">
        <f>IF(OR($C$6="",$J$6=""),"",IF(HKI!C26="","",HKI!C26))</f>
        <v>Huỳnh Trung</v>
      </c>
      <c r="D26" s="111" t="str">
        <f>IF(OR($C$6="",$J$6=""),"",IF(HKI!D26="","",HKI!D26))</f>
        <v>Ngãi</v>
      </c>
      <c r="E26" s="29"/>
      <c r="F26" s="287"/>
      <c r="G26" s="287">
        <v>5</v>
      </c>
      <c r="H26" s="287"/>
      <c r="I26" s="287">
        <v>5</v>
      </c>
      <c r="J26" s="287"/>
      <c r="K26" s="287"/>
      <c r="L26" s="7">
        <f t="shared" si="1"/>
        <v>5</v>
      </c>
      <c r="M26" s="288">
        <v>7</v>
      </c>
      <c r="N26" s="230">
        <f t="shared" si="2"/>
        <v>6.2</v>
      </c>
      <c r="O26" s="1" t="str">
        <f t="shared" si="0"/>
        <v>TBK</v>
      </c>
    </row>
    <row r="27" spans="1:15" ht="18.75">
      <c r="A27" s="2">
        <f>IF(B27="","",IF(SUBTOTAL(3,$B$12:B27)=SUBTOTAL(3,$B$12:B26),"",SUBTOTAL(3,$B$12:B27)))</f>
        <v>16</v>
      </c>
      <c r="B27" s="109" t="str">
        <f>IF(OR($C$6="",$J$6=""),"",IF(HKI!B27="","",HKI!B27))</f>
        <v>13B3080090</v>
      </c>
      <c r="C27" s="110" t="str">
        <f>IF(OR($C$6="",$J$6=""),"",IF(HKI!C27="","",HKI!C27))</f>
        <v>Nguyễn Văn</v>
      </c>
      <c r="D27" s="111" t="str">
        <f>IF(OR($C$6="",$J$6=""),"",IF(HKI!D27="","",HKI!D27))</f>
        <v>Phong</v>
      </c>
      <c r="E27" s="29"/>
      <c r="F27" s="287"/>
      <c r="G27" s="287">
        <v>5</v>
      </c>
      <c r="H27" s="287"/>
      <c r="I27" s="287">
        <v>5</v>
      </c>
      <c r="J27" s="287"/>
      <c r="K27" s="287"/>
      <c r="L27" s="7">
        <f t="shared" si="1"/>
        <v>5</v>
      </c>
      <c r="M27" s="288">
        <v>9</v>
      </c>
      <c r="N27" s="230">
        <f t="shared" si="2"/>
        <v>7.4</v>
      </c>
      <c r="O27" s="1" t="str">
        <f t="shared" si="0"/>
        <v>Khá</v>
      </c>
    </row>
    <row r="28" spans="1:15" ht="18.75">
      <c r="A28" s="2">
        <f>IF(B28="","",IF(SUBTOTAL(3,$B$12:B28)=SUBTOTAL(3,$B$12:B27),"",SUBTOTAL(3,$B$12:B28)))</f>
        <v>17</v>
      </c>
      <c r="B28" s="109" t="str">
        <f>IF(OR($C$6="",$J$6=""),"",IF(HKI!B28="","",HKI!B28))</f>
        <v>13B3080052</v>
      </c>
      <c r="C28" s="110" t="str">
        <f>IF(OR($C$6="",$J$6=""),"",IF(HKI!C28="","",HKI!C28))</f>
        <v>Trần Nguyễn Chí</v>
      </c>
      <c r="D28" s="111" t="str">
        <f>IF(OR($C$6="",$J$6=""),"",IF(HKI!D28="","",HKI!D28))</f>
        <v>Phong</v>
      </c>
      <c r="E28" s="29"/>
      <c r="F28" s="287"/>
      <c r="G28" s="287">
        <v>6</v>
      </c>
      <c r="H28" s="287"/>
      <c r="I28" s="287">
        <v>8</v>
      </c>
      <c r="J28" s="287"/>
      <c r="K28" s="287"/>
      <c r="L28" s="7">
        <f t="shared" si="1"/>
        <v>7.3</v>
      </c>
      <c r="M28" s="288">
        <v>10</v>
      </c>
      <c r="N28" s="230">
        <f t="shared" si="2"/>
        <v>8.9</v>
      </c>
      <c r="O28" s="1" t="str">
        <f t="shared" si="0"/>
        <v>Giỏi</v>
      </c>
    </row>
    <row r="29" spans="1:15" ht="18.75">
      <c r="A29" s="2">
        <f>IF(B29="","",IF(SUBTOTAL(3,$B$12:B29)=SUBTOTAL(3,$B$12:B28),"",SUBTOTAL(3,$B$12:B29)))</f>
        <v>18</v>
      </c>
      <c r="B29" s="109" t="str">
        <f>IF(OR($C$6="",$J$6=""),"",IF(HKI!B29="","",HKI!B29))</f>
        <v>13B3080054</v>
      </c>
      <c r="C29" s="110" t="str">
        <f>IF(OR($C$6="",$J$6=""),"",IF(HKI!C29="","",HKI!C29))</f>
        <v>Nguyễn Hữu</v>
      </c>
      <c r="D29" s="111" t="str">
        <f>IF(OR($C$6="",$J$6=""),"",IF(HKI!D29="","",HKI!D29))</f>
        <v>Phước</v>
      </c>
      <c r="E29" s="29"/>
      <c r="F29" s="287"/>
      <c r="G29" s="287">
        <v>4</v>
      </c>
      <c r="H29" s="287"/>
      <c r="I29" s="287">
        <v>3</v>
      </c>
      <c r="J29" s="287"/>
      <c r="K29" s="287"/>
      <c r="L29" s="7">
        <f t="shared" si="1"/>
        <v>3.3</v>
      </c>
      <c r="M29" s="288">
        <v>7</v>
      </c>
      <c r="N29" s="230">
        <f t="shared" si="2"/>
        <v>5.5</v>
      </c>
      <c r="O29" s="1" t="str">
        <f t="shared" si="0"/>
        <v>TB</v>
      </c>
    </row>
    <row r="30" spans="1:15" ht="18.75">
      <c r="A30" s="2">
        <f>IF(B30="","",IF(SUBTOTAL(3,$B$12:B30)=SUBTOTAL(3,$B$12:B29),"",SUBTOTAL(3,$B$12:B30)))</f>
        <v>19</v>
      </c>
      <c r="B30" s="109" t="str">
        <f>IF(OR($C$6="",$J$6=""),"",IF(HKI!B30="","",HKI!B30))</f>
        <v>13B3080058</v>
      </c>
      <c r="C30" s="110" t="str">
        <f>IF(OR($C$6="",$J$6=""),"",IF(HKI!C30="","",HKI!C30))</f>
        <v>Nguyễn Hoàng</v>
      </c>
      <c r="D30" s="111" t="str">
        <f>IF(OR($C$6="",$J$6=""),"",IF(HKI!D30="","",HKI!D30))</f>
        <v>Quân</v>
      </c>
      <c r="E30" s="29"/>
      <c r="F30" s="287"/>
      <c r="G30" s="287">
        <v>10</v>
      </c>
      <c r="H30" s="287"/>
      <c r="I30" s="287">
        <v>10</v>
      </c>
      <c r="J30" s="287"/>
      <c r="K30" s="287"/>
      <c r="L30" s="7">
        <f t="shared" si="1"/>
        <v>10</v>
      </c>
      <c r="M30" s="288">
        <v>9</v>
      </c>
      <c r="N30" s="230">
        <f t="shared" si="2"/>
        <v>9.4</v>
      </c>
      <c r="O30" s="1" t="str">
        <f t="shared" si="0"/>
        <v>XS</v>
      </c>
    </row>
    <row r="31" spans="1:15" ht="18.75">
      <c r="A31" s="2">
        <f>IF(B31="","",IF(SUBTOTAL(3,$B$12:B31)=SUBTOTAL(3,$B$12:B30),"",SUBTOTAL(3,$B$12:B31)))</f>
        <v>20</v>
      </c>
      <c r="B31" s="109" t="str">
        <f>IF(OR($C$6="",$J$6=""),"",IF(HKI!B31="","",HKI!B31))</f>
        <v>13B3080060</v>
      </c>
      <c r="C31" s="110" t="str">
        <f>IF(OR($C$6="",$J$6=""),"",IF(HKI!C31="","",HKI!C31))</f>
        <v>Nguyễn Minh</v>
      </c>
      <c r="D31" s="111" t="str">
        <f>IF(OR($C$6="",$J$6=""),"",IF(HKI!D31="","",HKI!D31))</f>
        <v>Quy</v>
      </c>
      <c r="E31" s="29"/>
      <c r="F31" s="287"/>
      <c r="G31" s="287">
        <v>7</v>
      </c>
      <c r="H31" s="287"/>
      <c r="I31" s="287">
        <v>6</v>
      </c>
      <c r="J31" s="287"/>
      <c r="K31" s="287"/>
      <c r="L31" s="7">
        <f t="shared" si="1"/>
        <v>6.3</v>
      </c>
      <c r="M31" s="288">
        <v>9</v>
      </c>
      <c r="N31" s="230">
        <f t="shared" si="2"/>
        <v>7.9</v>
      </c>
      <c r="O31" s="1" t="str">
        <f t="shared" si="0"/>
        <v>Khá</v>
      </c>
    </row>
    <row r="32" spans="1:15" ht="18.75">
      <c r="A32" s="2">
        <f>IF(B32="","",IF(SUBTOTAL(3,$B$12:B32)=SUBTOTAL(3,$B$12:B31),"",SUBTOTAL(3,$B$12:B32)))</f>
        <v>21</v>
      </c>
      <c r="B32" s="109" t="str">
        <f>IF(OR($C$6="",$J$6=""),"",IF(HKI!B32="","",HKI!B32))</f>
        <v>13B3080096</v>
      </c>
      <c r="C32" s="110" t="str">
        <f>IF(OR($C$6="",$J$6=""),"",IF(HKI!C32="","",HKI!C32))</f>
        <v>Thái Hoàng</v>
      </c>
      <c r="D32" s="111" t="str">
        <f>IF(OR($C$6="",$J$6=""),"",IF(HKI!D32="","",HKI!D32))</f>
        <v>Tâm</v>
      </c>
      <c r="E32" s="29"/>
      <c r="F32" s="287"/>
      <c r="G32" s="287">
        <v>5</v>
      </c>
      <c r="H32" s="287"/>
      <c r="I32" s="287">
        <v>3</v>
      </c>
      <c r="J32" s="287"/>
      <c r="K32" s="287"/>
      <c r="L32" s="7">
        <f t="shared" si="1"/>
        <v>3.7</v>
      </c>
      <c r="M32" s="288">
        <v>7</v>
      </c>
      <c r="N32" s="230">
        <f t="shared" si="2"/>
        <v>5.7</v>
      </c>
      <c r="O32" s="1" t="str">
        <f t="shared" si="0"/>
        <v>TB</v>
      </c>
    </row>
    <row r="33" spans="1:15" ht="18.75">
      <c r="A33" s="2">
        <f>IF(B33="","",IF(SUBTOTAL(3,$B$12:B33)=SUBTOTAL(3,$B$12:B32),"",SUBTOTAL(3,$B$12:B33)))</f>
        <v>22</v>
      </c>
      <c r="B33" s="109" t="str">
        <f>IF(OR($C$6="",$J$6=""),"",IF(HKI!B33="","",HKI!B33))</f>
        <v>13B3080066</v>
      </c>
      <c r="C33" s="110" t="str">
        <f>IF(OR($C$6="",$J$6=""),"",IF(HKI!C33="","",HKI!C33))</f>
        <v>Nguyễn Đức</v>
      </c>
      <c r="D33" s="111" t="str">
        <f>IF(OR($C$6="",$J$6=""),"",IF(HKI!D33="","",HKI!D33))</f>
        <v>Thắng</v>
      </c>
      <c r="E33" s="29"/>
      <c r="F33" s="287"/>
      <c r="G33" s="287">
        <v>8</v>
      </c>
      <c r="H33" s="287"/>
      <c r="I33" s="287">
        <v>7</v>
      </c>
      <c r="J33" s="287"/>
      <c r="K33" s="287"/>
      <c r="L33" s="7">
        <f t="shared" si="1"/>
        <v>7.3</v>
      </c>
      <c r="M33" s="288">
        <v>8</v>
      </c>
      <c r="N33" s="230">
        <f t="shared" si="2"/>
        <v>7.7</v>
      </c>
      <c r="O33" s="1" t="str">
        <f t="shared" si="0"/>
        <v>Khá</v>
      </c>
    </row>
    <row r="34" spans="1:15" ht="18.75">
      <c r="A34" s="2">
        <f>IF(B34="","",IF(SUBTOTAL(3,$B$12:B34)=SUBTOTAL(3,$B$12:B33),"",SUBTOTAL(3,$B$12:B34)))</f>
        <v>23</v>
      </c>
      <c r="B34" s="109" t="str">
        <f>IF(OR($C$6="",$J$6=""),"",IF(HKI!B34="","",HKI!B34))</f>
        <v>13B3080068</v>
      </c>
      <c r="C34" s="110" t="str">
        <f>IF(OR($C$6="",$J$6=""),"",IF(HKI!C34="","",HKI!C34))</f>
        <v>Nguyễn Trung</v>
      </c>
      <c r="D34" s="111" t="str">
        <f>IF(OR($C$6="",$J$6=""),"",IF(HKI!D34="","",HKI!D34))</f>
        <v>Thành</v>
      </c>
      <c r="E34" s="29"/>
      <c r="F34" s="287"/>
      <c r="G34" s="287">
        <v>7</v>
      </c>
      <c r="H34" s="287"/>
      <c r="I34" s="287">
        <v>3</v>
      </c>
      <c r="J34" s="287"/>
      <c r="K34" s="287"/>
      <c r="L34" s="7">
        <f t="shared" si="1"/>
        <v>4.3</v>
      </c>
      <c r="M34" s="288">
        <v>8</v>
      </c>
      <c r="N34" s="230">
        <f t="shared" si="2"/>
        <v>6.5</v>
      </c>
      <c r="O34" s="1" t="str">
        <f t="shared" si="0"/>
        <v>TBK</v>
      </c>
    </row>
    <row r="35" spans="1:15" ht="18.75">
      <c r="A35" s="2">
        <f>IF(B35="","",IF(SUBTOTAL(3,$B$12:B35)=SUBTOTAL(3,$B$12:B34),"",SUBTOTAL(3,$B$12:B35)))</f>
        <v>24</v>
      </c>
      <c r="B35" s="109" t="str">
        <f>IF(OR($C$6="",$J$6=""),"",IF(HKI!B35="","",HKI!B35))</f>
        <v>13B3080094</v>
      </c>
      <c r="C35" s="110" t="str">
        <f>IF(OR($C$6="",$J$6=""),"",IF(HKI!C35="","",HKI!C35))</f>
        <v>Nguyễn Tuấn</v>
      </c>
      <c r="D35" s="111" t="str">
        <f>IF(OR($C$6="",$J$6=""),"",IF(HKI!D35="","",HKI!D35))</f>
        <v>Thanh</v>
      </c>
      <c r="E35" s="29"/>
      <c r="F35" s="287"/>
      <c r="G35" s="287">
        <v>9</v>
      </c>
      <c r="H35" s="287"/>
      <c r="I35" s="287">
        <v>9</v>
      </c>
      <c r="J35" s="287"/>
      <c r="K35" s="287"/>
      <c r="L35" s="7">
        <f t="shared" si="1"/>
        <v>9</v>
      </c>
      <c r="M35" s="288">
        <v>10</v>
      </c>
      <c r="N35" s="230">
        <f t="shared" si="2"/>
        <v>9.6</v>
      </c>
      <c r="O35" s="1" t="str">
        <f t="shared" si="0"/>
        <v>XS</v>
      </c>
    </row>
    <row r="36" spans="1:15" ht="18.75">
      <c r="A36" s="2">
        <f>IF(B36="","",IF(SUBTOTAL(3,$B$12:B36)=SUBTOTAL(3,$B$12:B35),"",SUBTOTAL(3,$B$12:B36)))</f>
        <v>25</v>
      </c>
      <c r="B36" s="109" t="str">
        <f>IF(OR($C$6="",$J$6=""),"",IF(HKI!B36="","",HKI!B36))</f>
        <v>13B3080070</v>
      </c>
      <c r="C36" s="110" t="str">
        <f>IF(OR($C$6="",$J$6=""),"",IF(HKI!C36="","",HKI!C36))</f>
        <v>Mai Quí</v>
      </c>
      <c r="D36" s="111" t="str">
        <f>IF(OR($C$6="",$J$6=""),"",IF(HKI!D36="","",HKI!D36))</f>
        <v>Thiện</v>
      </c>
      <c r="E36" s="29"/>
      <c r="F36" s="287"/>
      <c r="G36" s="287">
        <v>7</v>
      </c>
      <c r="H36" s="287"/>
      <c r="I36" s="287">
        <v>9</v>
      </c>
      <c r="J36" s="287"/>
      <c r="K36" s="287"/>
      <c r="L36" s="7">
        <f t="shared" si="1"/>
        <v>8.3000000000000007</v>
      </c>
      <c r="M36" s="288">
        <v>7</v>
      </c>
      <c r="N36" s="230">
        <f t="shared" si="2"/>
        <v>7.5</v>
      </c>
      <c r="O36" s="1" t="str">
        <f t="shared" si="0"/>
        <v>Khá</v>
      </c>
    </row>
    <row r="37" spans="1:15" ht="18.75">
      <c r="A37" s="2">
        <f>IF(B37="","",IF(SUBTOTAL(3,$B$12:B37)=SUBTOTAL(3,$B$12:B36),"",SUBTOTAL(3,$B$12:B37)))</f>
        <v>26</v>
      </c>
      <c r="B37" s="109" t="str">
        <f>IF(OR($C$6="",$J$6=""),"",IF(HKI!B37="","",HKI!B37))</f>
        <v>13B3080076</v>
      </c>
      <c r="C37" s="110" t="str">
        <f>IF(OR($C$6="",$J$6=""),"",IF(HKI!C37="","",HKI!C37))</f>
        <v>Phạm Văn</v>
      </c>
      <c r="D37" s="111" t="str">
        <f>IF(OR($C$6="",$J$6=""),"",IF(HKI!D37="","",HKI!D37))</f>
        <v>Thương</v>
      </c>
      <c r="E37" s="29"/>
      <c r="F37" s="287"/>
      <c r="G37" s="287">
        <v>7</v>
      </c>
      <c r="H37" s="287"/>
      <c r="I37" s="287">
        <v>5</v>
      </c>
      <c r="J37" s="287"/>
      <c r="K37" s="287"/>
      <c r="L37" s="7">
        <f t="shared" si="1"/>
        <v>5.7</v>
      </c>
      <c r="M37" s="288">
        <v>8</v>
      </c>
      <c r="N37" s="230">
        <f t="shared" si="2"/>
        <v>7.1</v>
      </c>
      <c r="O37" s="1" t="str">
        <f t="shared" si="0"/>
        <v>Khá</v>
      </c>
    </row>
    <row r="38" spans="1:15" ht="18.75">
      <c r="A38" s="2">
        <f>IF(B38="","",IF(SUBTOTAL(3,$B$12:B38)=SUBTOTAL(3,$B$12:B37),"",SUBTOTAL(3,$B$12:B38)))</f>
        <v>27</v>
      </c>
      <c r="B38" s="109" t="str">
        <f>IF(OR($C$6="",$J$6=""),"",IF(HKI!B38="","",HKI!B38))</f>
        <v>13B3080078</v>
      </c>
      <c r="C38" s="110" t="str">
        <f>IF(OR($C$6="",$J$6=""),"",IF(HKI!C38="","",HKI!C38))</f>
        <v>Châu Quốc</v>
      </c>
      <c r="D38" s="111" t="str">
        <f>IF(OR($C$6="",$J$6=""),"",IF(HKI!D38="","",HKI!D38))</f>
        <v>Toản</v>
      </c>
      <c r="E38" s="29"/>
      <c r="F38" s="287"/>
      <c r="G38" s="287">
        <v>5</v>
      </c>
      <c r="H38" s="287"/>
      <c r="I38" s="287">
        <v>7</v>
      </c>
      <c r="J38" s="287"/>
      <c r="K38" s="287"/>
      <c r="L38" s="7">
        <f t="shared" si="1"/>
        <v>6.3</v>
      </c>
      <c r="M38" s="288">
        <v>8</v>
      </c>
      <c r="N38" s="230">
        <f t="shared" si="2"/>
        <v>7.3</v>
      </c>
      <c r="O38" s="1" t="str">
        <f t="shared" si="0"/>
        <v>Khá</v>
      </c>
    </row>
    <row r="39" spans="1:15" ht="18.75">
      <c r="A39" s="2">
        <f>IF(B39="","",IF(SUBTOTAL(3,$B$12:B39)=SUBTOTAL(3,$B$12:B38),"",SUBTOTAL(3,$B$12:B39)))</f>
        <v>28</v>
      </c>
      <c r="B39" s="109" t="str">
        <f>IF(OR($C$6="",$J$6=""),"",IF(HKI!B39="","",HKI!B39))</f>
        <v>13B3080082</v>
      </c>
      <c r="C39" s="110" t="str">
        <f>IF(OR($C$6="",$J$6=""),"",IF(HKI!C39="","",HKI!C39))</f>
        <v>Phan Minh</v>
      </c>
      <c r="D39" s="111" t="str">
        <f>IF(OR($C$6="",$J$6=""),"",IF(HKI!D39="","",HKI!D39))</f>
        <v>Trí</v>
      </c>
      <c r="E39" s="29"/>
      <c r="F39" s="287"/>
      <c r="G39" s="287">
        <v>8</v>
      </c>
      <c r="H39" s="287"/>
      <c r="I39" s="287">
        <v>5</v>
      </c>
      <c r="J39" s="287"/>
      <c r="K39" s="287"/>
      <c r="L39" s="7">
        <f t="shared" si="1"/>
        <v>6</v>
      </c>
      <c r="M39" s="288">
        <v>10</v>
      </c>
      <c r="N39" s="230">
        <f t="shared" si="2"/>
        <v>8.4</v>
      </c>
      <c r="O39" s="1" t="str">
        <f t="shared" si="0"/>
        <v>Giỏi</v>
      </c>
    </row>
    <row r="40" spans="1:15" ht="18.75">
      <c r="A40" s="2">
        <f>IF(B40="","",IF(SUBTOTAL(3,$B$12:B40)=SUBTOTAL(3,$B$12:B39),"",SUBTOTAL(3,$B$12:B40)))</f>
        <v>29</v>
      </c>
      <c r="B40" s="109" t="str">
        <f>IF(OR($C$6="",$J$6=""),"",IF(HKI!B40="","",HKI!B40))</f>
        <v>13B3080083</v>
      </c>
      <c r="C40" s="110" t="str">
        <f>IF(OR($C$6="",$J$6=""),"",IF(HKI!C40="","",HKI!C40))</f>
        <v>Nguyễn Tứ</v>
      </c>
      <c r="D40" s="111" t="str">
        <f>IF(OR($C$6="",$J$6=""),"",IF(HKI!D40="","",HKI!D40))</f>
        <v>Tuần</v>
      </c>
      <c r="E40" s="29"/>
      <c r="F40" s="287"/>
      <c r="G40" s="287">
        <v>7</v>
      </c>
      <c r="H40" s="287"/>
      <c r="I40" s="287">
        <v>8</v>
      </c>
      <c r="J40" s="287"/>
      <c r="K40" s="287"/>
      <c r="L40" s="7">
        <f t="shared" si="1"/>
        <v>7.7</v>
      </c>
      <c r="M40" s="288">
        <v>10</v>
      </c>
      <c r="N40" s="230">
        <f t="shared" si="2"/>
        <v>9.1</v>
      </c>
      <c r="O40" s="1" t="str">
        <f t="shared" si="0"/>
        <v>XS</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si="0"/>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0"/>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0"/>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0"/>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0"/>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0"/>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0"/>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0"/>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0"/>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29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6 SV</v>
      </c>
      <c r="G54" s="423"/>
      <c r="H54" s="423" t="str">
        <f>IF(B12="","","("&amp;ROUND(COUNTIF($O$12:$O$51,"XS")*100/MAX($A$12:$A$51),2)&amp;"%"&amp;")")</f>
        <v>(20,69%)</v>
      </c>
      <c r="I54" s="423"/>
      <c r="J54" s="421" t="str">
        <f>IF(B12="","","Tổng số SV có điểm &gt;= 5 đ : "&amp;COUNTIF(N12:N51,"&gt;=5")&amp;" SV"&amp;" ("&amp;ROUND(COUNTIF(N12:N51,"&gt;=5")*100/MAX($A$12:$A$51),2)&amp;"%"&amp;")")</f>
        <v>Tổng số SV có điểm &gt;= 5 đ : 27 SV (93,1%)</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5 SV</v>
      </c>
      <c r="G55" s="423"/>
      <c r="H55" s="423" t="str">
        <f>IF(B12="","","("&amp;ROUND(COUNTIF($O$12:$O$51,"Giỏi")*100/MAX($A$12:$A$51),2)&amp;"%"&amp;")")</f>
        <v>(17,24%)</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7 SV</v>
      </c>
      <c r="G56" s="423"/>
      <c r="H56" s="423" t="str">
        <f>IF(B12="","","("&amp;ROUND(COUNTIF($O$12:$O$51,"Khá")*100/MAX($A$12:$A$51),2)&amp;"%"&amp;")")</f>
        <v>(24,14%)</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5 SV</v>
      </c>
      <c r="G57" s="423"/>
      <c r="H57" s="423" t="str">
        <f>IF(B12="","","("&amp;ROUND(COUNTIF($O$12:$O$51,"TBK")*100/MAX($A$12:$A$51),2)&amp;"%"&amp;")")</f>
        <v>(17,24%)</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4 SV</v>
      </c>
      <c r="G58" s="423"/>
      <c r="H58" s="423" t="str">
        <f>IF(B12="","","("&amp;ROUND(COUNTIF($O$12:$O$51,"TB")*100/MAX($A$12:$A$51),2)&amp;"%"&amp;")")</f>
        <v>(13,79%)</v>
      </c>
      <c r="I58" s="423"/>
      <c r="J58" s="422" t="str">
        <f>IF(B12="","","Tổng số SV có điểm &lt; 5 đ : "&amp;COUNTIF(N12:N51,"&lt;5")&amp;" SV"&amp;" ("&amp;ROUND(COUNTIF(N12:N51,"&lt;5")*100/MAX($A$12:$A$51),2)&amp;"%"&amp;")")</f>
        <v>Tổng số SV có điểm &lt; 5 đ : 2 SV (6,9%)</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2 SV</v>
      </c>
      <c r="G59" s="423"/>
      <c r="H59" s="423" t="str">
        <f>IF(B12="","","("&amp;ROUND(COUNTIF($O$12:$O$51,"Yếu")*100/MAX($A$12:$A$51),2)&amp;"%"&amp;")")</f>
        <v>(6,9%)</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0 SV</v>
      </c>
      <c r="G60" s="423"/>
      <c r="H60" s="423" t="str">
        <f>IF(B12="","","("&amp;ROUND(COUNTIF($O$12:$O$51,"Kém")*100/MAX($A$12:$A$51),2)&amp;"%"&amp;")")</f>
        <v>(0%)</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(0%)</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F3:N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B55:E55"/>
    <mergeCell ref="F55:G55"/>
    <mergeCell ref="H55:I55"/>
    <mergeCell ref="B56:E56"/>
    <mergeCell ref="F56:G56"/>
    <mergeCell ref="H56:I56"/>
    <mergeCell ref="B57:E57"/>
    <mergeCell ref="F57:G57"/>
    <mergeCell ref="H57:I57"/>
    <mergeCell ref="B58:E58"/>
    <mergeCell ref="F58:G58"/>
    <mergeCell ref="H58:I58"/>
    <mergeCell ref="K63:N63"/>
    <mergeCell ref="B59:E59"/>
    <mergeCell ref="F59:G59"/>
    <mergeCell ref="H59:I59"/>
    <mergeCell ref="B60:E60"/>
    <mergeCell ref="F60:G60"/>
    <mergeCell ref="H60:I60"/>
    <mergeCell ref="B61:E61"/>
    <mergeCell ref="F61:G61"/>
    <mergeCell ref="H61:I61"/>
    <mergeCell ref="A63:C63"/>
    <mergeCell ref="D63:H63"/>
    <mergeCell ref="M8:M11"/>
    <mergeCell ref="N8:N11"/>
    <mergeCell ref="O8:O11"/>
    <mergeCell ref="J54:N57"/>
    <mergeCell ref="J58:N61"/>
    <mergeCell ref="C8:D11"/>
    <mergeCell ref="F10:H11"/>
    <mergeCell ref="I10:K11"/>
    <mergeCell ref="F8:K9"/>
    <mergeCell ref="L8:L11"/>
  </mergeCells>
  <conditionalFormatting sqref="L12:L51">
    <cfRule type="cellIs" dxfId="28" priority="1" stopIfTrue="1" operator="lessThan">
      <formula>3</formula>
    </cfRule>
  </conditionalFormatting>
  <conditionalFormatting sqref="N12:N51">
    <cfRule type="cellIs" dxfId="27" priority="2" stopIfTrue="1" operator="lessThan">
      <formula>5</formula>
    </cfRule>
  </conditionalFormatting>
  <conditionalFormatting sqref="M12:M40">
    <cfRule type="cellIs" dxfId="26" priority="3" stopIfTrue="1" operator="lessThan">
      <formula>3</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oddFooter>&amp;Rtrang &amp;P/&amp;N</oddFooter>
  </headerFooter>
</worksheet>
</file>

<file path=xl/worksheets/sheet12.xml><?xml version="1.0" encoding="utf-8"?>
<worksheet xmlns="http://schemas.openxmlformats.org/spreadsheetml/2006/main" xmlns:r="http://schemas.openxmlformats.org/officeDocument/2006/relationships">
  <dimension ref="A1:O63"/>
  <sheetViews>
    <sheetView topLeftCell="A2" workbookViewId="0">
      <selection activeCell="C6" sqref="C6:G6 J6 M6:N6 A12:D51 N12:O51 L12:L51 B53:G53 B54:N61"/>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443" t="s">
        <v>966</v>
      </c>
      <c r="G3" s="443"/>
      <c r="H3" s="443"/>
      <c r="I3" s="443"/>
      <c r="J3" s="443"/>
      <c r="K3" s="443"/>
      <c r="L3" s="443"/>
      <c r="M3" s="443"/>
      <c r="N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IF(M6="","",IF(VLOOKUP(M6,'LOP-MON'!A2:Q19,7,FALSE)=0,"",VLOOKUP(M6,'LOP-MON'!A2:Q19,7,FALSE)))</f>
        <v/>
      </c>
      <c r="D6" s="435"/>
      <c r="E6" s="435"/>
      <c r="F6" s="435"/>
      <c r="G6" s="435"/>
      <c r="H6" s="436" t="s">
        <v>969</v>
      </c>
      <c r="I6" s="436"/>
      <c r="J6" s="102" t="str">
        <f>IF(M6="","",IF(VLOOKUP(CONCATENATE(MID(H6,4,4),MID(M6,1,2),MID(M6,6,2)),'LOP-MON'!A2:Q19,7,FALSE)=0,"",VLOOKUP(CONCATENATE(MID(H6,4,4),MID(M6,1,2),MID(M6,6,2)),'LOP-MON'!A2:Q19,7,FALSE)))</f>
        <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5.75">
      <c r="A12" s="2" t="str">
        <f>IF(B12="","",SUBTOTAL(3,$B$12:B12))</f>
        <v/>
      </c>
      <c r="B12" s="109" t="str">
        <f>IF(OR($C$6="",$J$6=""),"",IF(HKI!B12="","",HKI!B12))</f>
        <v/>
      </c>
      <c r="C12" s="110" t="str">
        <f>IF(OR($C$6="",$J$6=""),"",IF(HKI!C12="","",HKI!C12))</f>
        <v/>
      </c>
      <c r="D12" s="111" t="str">
        <f>IF(OR($C$6="",$J$6=""),"",IF(HKI!D12="","",HKI!D12))</f>
        <v/>
      </c>
      <c r="E12" s="29"/>
      <c r="F12" s="122"/>
      <c r="G12" s="123"/>
      <c r="H12" s="124"/>
      <c r="I12" s="123"/>
      <c r="J12" s="123"/>
      <c r="K12" s="30"/>
      <c r="L12" s="7" t="str">
        <f>IF(OR(B12="",$C$6="",$J$6=""),"",IF(ISNUMBER(E12)=TRUE,"",IF((COUNT(F12:K12))=0,0,ROUND((SUM(F12:H12)+2*SUM(I12:K12))/(COUNT(F12:H12)+2*COUNT(I12:K12)),1))))</f>
        <v/>
      </c>
      <c r="M12" s="128"/>
      <c r="N12" s="230" t="str">
        <f>IF(OR(B12="",$C$6="",$J$6=""),"",IF(ISNUMBER(E12)=TRUE,E12,ROUND((L12*0.4+M12*0.6),1)))</f>
        <v/>
      </c>
      <c r="O12" s="1" t="str">
        <f t="shared" ref="O12:O51" si="0">IF(B12="","",IF(N12="","KXL",IF(N12&lt;4,"Kém",IF(N12&lt;5,"Yếu",IF(N12&lt;6,"TB",IF(N12&lt;7,"TBK",IF(N12&lt;8,"Khá",IF(N12&lt;9,"Giỏi","XS"))))))))</f>
        <v/>
      </c>
    </row>
    <row r="13" spans="1:15" ht="15.75">
      <c r="A13" s="2" t="str">
        <f>IF(B13="","",IF(SUBTOTAL(3,$B$12:B13)=SUBTOTAL(3,$B$12:B12),"",SUBTOTAL(3,$B$12:B13)))</f>
        <v/>
      </c>
      <c r="B13" s="109" t="str">
        <f>IF(OR($C$6="",$J$6=""),"",IF(HKI!B13="","",HKI!B13))</f>
        <v/>
      </c>
      <c r="C13" s="110" t="str">
        <f>IF(OR($C$6="",$J$6=""),"",IF(HKI!C13="","",HKI!C13))</f>
        <v/>
      </c>
      <c r="D13" s="111" t="str">
        <f>IF(OR($C$6="",$J$6=""),"",IF(HKI!D13="","",HKI!D13))</f>
        <v/>
      </c>
      <c r="E13" s="29"/>
      <c r="F13" s="122"/>
      <c r="G13" s="123"/>
      <c r="H13" s="30"/>
      <c r="I13" s="123"/>
      <c r="J13" s="123"/>
      <c r="K13" s="30"/>
      <c r="L13" s="7" t="str">
        <f t="shared" ref="L13:L51" si="1">IF(OR(B13="",$C$6="",$J$6=""),"",IF(ISNUMBER(E13)=TRUE,"",IF((COUNT(F13:K13))=0,0,ROUND((SUM(F13:H13)+2*SUM(I13:K13))/(COUNT(F13:H13)+2*COUNT(I13:K13)),1))))</f>
        <v/>
      </c>
      <c r="M13" s="128"/>
      <c r="N13" s="230" t="str">
        <f t="shared" ref="N13:N51" si="2">IF(OR(B13="",$C$6="",$J$6=""),"",IF(ISNUMBER(E13)=TRUE,E13,ROUND((L13*0.4+M13*0.6),1)))</f>
        <v/>
      </c>
      <c r="O13" s="1" t="str">
        <f t="shared" si="0"/>
        <v/>
      </c>
    </row>
    <row r="14" spans="1:15" ht="15.75">
      <c r="A14" s="2" t="str">
        <f>IF(B14="","",IF(SUBTOTAL(3,$B$12:B14)=SUBTOTAL(3,$B$12:B13),"",SUBTOTAL(3,$B$12:B14)))</f>
        <v/>
      </c>
      <c r="B14" s="109" t="str">
        <f>IF(OR($C$6="",$J$6=""),"",IF(HKI!B14="","",HKI!B14))</f>
        <v/>
      </c>
      <c r="C14" s="110" t="str">
        <f>IF(OR($C$6="",$J$6=""),"",IF(HKI!C14="","",HKI!C14))</f>
        <v/>
      </c>
      <c r="D14" s="111" t="str">
        <f>IF(OR($C$6="",$J$6=""),"",IF(HKI!D14="","",HKI!D14))</f>
        <v/>
      </c>
      <c r="E14" s="29"/>
      <c r="F14" s="122"/>
      <c r="G14" s="123"/>
      <c r="H14" s="30"/>
      <c r="I14" s="123"/>
      <c r="J14" s="123"/>
      <c r="K14" s="30"/>
      <c r="L14" s="7" t="str">
        <f t="shared" si="1"/>
        <v/>
      </c>
      <c r="M14" s="128"/>
      <c r="N14" s="230" t="str">
        <f t="shared" si="2"/>
        <v/>
      </c>
      <c r="O14" s="1" t="str">
        <f t="shared" si="0"/>
        <v/>
      </c>
    </row>
    <row r="15" spans="1:15" ht="15.75">
      <c r="A15" s="2" t="str">
        <f>IF(B15="","",IF(SUBTOTAL(3,$B$12:B15)=SUBTOTAL(3,$B$12:B14),"",SUBTOTAL(3,$B$12:B15)))</f>
        <v/>
      </c>
      <c r="B15" s="109" t="str">
        <f>IF(OR($C$6="",$J$6=""),"",IF(HKI!B15="","",HKI!B15))</f>
        <v/>
      </c>
      <c r="C15" s="110" t="str">
        <f>IF(OR($C$6="",$J$6=""),"",IF(HKI!C15="","",HKI!C15))</f>
        <v/>
      </c>
      <c r="D15" s="111" t="str">
        <f>IF(OR($C$6="",$J$6=""),"",IF(HKI!D15="","",HKI!D15))</f>
        <v/>
      </c>
      <c r="E15" s="29"/>
      <c r="F15" s="122"/>
      <c r="G15" s="123"/>
      <c r="H15" s="30"/>
      <c r="I15" s="123"/>
      <c r="J15" s="123"/>
      <c r="K15" s="30"/>
      <c r="L15" s="7" t="str">
        <f t="shared" si="1"/>
        <v/>
      </c>
      <c r="M15" s="128"/>
      <c r="N15" s="230" t="str">
        <f t="shared" si="2"/>
        <v/>
      </c>
      <c r="O15" s="1" t="str">
        <f t="shared" si="0"/>
        <v/>
      </c>
    </row>
    <row r="16" spans="1:15" ht="15.75">
      <c r="A16" s="2" t="str">
        <f>IF(B16="","",IF(SUBTOTAL(3,$B$12:B16)=SUBTOTAL(3,$B$12:B15),"",SUBTOTAL(3,$B$12:B16)))</f>
        <v/>
      </c>
      <c r="B16" s="109" t="str">
        <f>IF(OR($C$6="",$J$6=""),"",IF(HKI!B16="","",HKI!B16))</f>
        <v/>
      </c>
      <c r="C16" s="110" t="str">
        <f>IF(OR($C$6="",$J$6=""),"",IF(HKI!C16="","",HKI!C16))</f>
        <v/>
      </c>
      <c r="D16" s="111" t="str">
        <f>IF(OR($C$6="",$J$6=""),"",IF(HKI!D16="","",HKI!D16))</f>
        <v/>
      </c>
      <c r="E16" s="29"/>
      <c r="F16" s="122"/>
      <c r="G16" s="123"/>
      <c r="H16" s="30"/>
      <c r="I16" s="123"/>
      <c r="J16" s="123"/>
      <c r="K16" s="30"/>
      <c r="L16" s="7" t="str">
        <f t="shared" si="1"/>
        <v/>
      </c>
      <c r="M16" s="128"/>
      <c r="N16" s="230" t="str">
        <f t="shared" si="2"/>
        <v/>
      </c>
      <c r="O16" s="1" t="str">
        <f t="shared" si="0"/>
        <v/>
      </c>
    </row>
    <row r="17" spans="1:15" ht="15.75">
      <c r="A17" s="2" t="str">
        <f>IF(B17="","",IF(SUBTOTAL(3,$B$12:B17)=SUBTOTAL(3,$B$12:B16),"",SUBTOTAL(3,$B$12:B17)))</f>
        <v/>
      </c>
      <c r="B17" s="109" t="str">
        <f>IF(OR($C$6="",$J$6=""),"",IF(HKI!B17="","",HKI!B17))</f>
        <v/>
      </c>
      <c r="C17" s="110" t="str">
        <f>IF(OR($C$6="",$J$6=""),"",IF(HKI!C17="","",HKI!C17))</f>
        <v/>
      </c>
      <c r="D17" s="111" t="str">
        <f>IF(OR($C$6="",$J$6=""),"",IF(HKI!D17="","",HKI!D17))</f>
        <v/>
      </c>
      <c r="E17" s="29"/>
      <c r="F17" s="122"/>
      <c r="G17" s="123"/>
      <c r="H17" s="30"/>
      <c r="I17" s="123"/>
      <c r="J17" s="123"/>
      <c r="K17" s="30"/>
      <c r="L17" s="7" t="str">
        <f t="shared" si="1"/>
        <v/>
      </c>
      <c r="M17" s="128"/>
      <c r="N17" s="230" t="str">
        <f t="shared" si="2"/>
        <v/>
      </c>
      <c r="O17" s="1" t="str">
        <f t="shared" si="0"/>
        <v/>
      </c>
    </row>
    <row r="18" spans="1:15" ht="15.75">
      <c r="A18" s="2" t="str">
        <f>IF(B18="","",IF(SUBTOTAL(3,$B$12:B18)=SUBTOTAL(3,$B$12:B17),"",SUBTOTAL(3,$B$12:B18)))</f>
        <v/>
      </c>
      <c r="B18" s="109" t="str">
        <f>IF(OR($C$6="",$J$6=""),"",IF(HKI!B18="","",HKI!B18))</f>
        <v/>
      </c>
      <c r="C18" s="110" t="str">
        <f>IF(OR($C$6="",$J$6=""),"",IF(HKI!C18="","",HKI!C18))</f>
        <v/>
      </c>
      <c r="D18" s="111" t="str">
        <f>IF(OR($C$6="",$J$6=""),"",IF(HKI!D18="","",HKI!D18))</f>
        <v/>
      </c>
      <c r="E18" s="29"/>
      <c r="F18" s="122"/>
      <c r="G18" s="123"/>
      <c r="H18" s="30"/>
      <c r="I18" s="123"/>
      <c r="J18" s="123"/>
      <c r="K18" s="30"/>
      <c r="L18" s="7" t="str">
        <f t="shared" si="1"/>
        <v/>
      </c>
      <c r="M18" s="128"/>
      <c r="N18" s="230" t="str">
        <f t="shared" si="2"/>
        <v/>
      </c>
      <c r="O18" s="1" t="str">
        <f t="shared" si="0"/>
        <v/>
      </c>
    </row>
    <row r="19" spans="1:15" ht="15.75">
      <c r="A19" s="2" t="str">
        <f>IF(B19="","",IF(SUBTOTAL(3,$B$12:B19)=SUBTOTAL(3,$B$12:B18),"",SUBTOTAL(3,$B$12:B19)))</f>
        <v/>
      </c>
      <c r="B19" s="109" t="str">
        <f>IF(OR($C$6="",$J$6=""),"",IF(HKI!B19="","",HKI!B19))</f>
        <v/>
      </c>
      <c r="C19" s="110" t="str">
        <f>IF(OR($C$6="",$J$6=""),"",IF(HKI!C19="","",HKI!C19))</f>
        <v/>
      </c>
      <c r="D19" s="111" t="str">
        <f>IF(OR($C$6="",$J$6=""),"",IF(HKI!D19="","",HKI!D19))</f>
        <v/>
      </c>
      <c r="E19" s="29"/>
      <c r="F19" s="122"/>
      <c r="G19" s="123"/>
      <c r="H19" s="30"/>
      <c r="I19" s="123"/>
      <c r="J19" s="123"/>
      <c r="K19" s="30"/>
      <c r="L19" s="7" t="str">
        <f t="shared" si="1"/>
        <v/>
      </c>
      <c r="M19" s="128"/>
      <c r="N19" s="230" t="str">
        <f t="shared" si="2"/>
        <v/>
      </c>
      <c r="O19" s="1" t="str">
        <f t="shared" si="0"/>
        <v/>
      </c>
    </row>
    <row r="20" spans="1:15" ht="15.75">
      <c r="A20" s="2" t="str">
        <f>IF(B20="","",IF(SUBTOTAL(3,$B$12:B20)=SUBTOTAL(3,$B$12:B19),"",SUBTOTAL(3,$B$12:B20)))</f>
        <v/>
      </c>
      <c r="B20" s="109" t="str">
        <f>IF(OR($C$6="",$J$6=""),"",IF(HKI!B20="","",HKI!B20))</f>
        <v/>
      </c>
      <c r="C20" s="110" t="str">
        <f>IF(OR($C$6="",$J$6=""),"",IF(HKI!C20="","",HKI!C20))</f>
        <v/>
      </c>
      <c r="D20" s="111" t="str">
        <f>IF(OR($C$6="",$J$6=""),"",IF(HKI!D20="","",HKI!D20))</f>
        <v/>
      </c>
      <c r="E20" s="29"/>
      <c r="F20" s="122"/>
      <c r="G20" s="123"/>
      <c r="H20" s="30"/>
      <c r="I20" s="123"/>
      <c r="J20" s="123"/>
      <c r="K20" s="30"/>
      <c r="L20" s="7" t="str">
        <f t="shared" si="1"/>
        <v/>
      </c>
      <c r="M20" s="128"/>
      <c r="N20" s="230" t="str">
        <f t="shared" si="2"/>
        <v/>
      </c>
      <c r="O20" s="1" t="str">
        <f t="shared" si="0"/>
        <v/>
      </c>
    </row>
    <row r="21" spans="1:15" ht="15.75">
      <c r="A21" s="2" t="str">
        <f>IF(B21="","",IF(SUBTOTAL(3,$B$12:B21)=SUBTOTAL(3,$B$12:B20),"",SUBTOTAL(3,$B$12:B21)))</f>
        <v/>
      </c>
      <c r="B21" s="109" t="str">
        <f>IF(OR($C$6="",$J$6=""),"",IF(HKI!B21="","",HKI!B21))</f>
        <v/>
      </c>
      <c r="C21" s="110" t="str">
        <f>IF(OR($C$6="",$J$6=""),"",IF(HKI!C21="","",HKI!C21))</f>
        <v/>
      </c>
      <c r="D21" s="111" t="str">
        <f>IF(OR($C$6="",$J$6=""),"",IF(HKI!D21="","",HKI!D21))</f>
        <v/>
      </c>
      <c r="E21" s="29"/>
      <c r="F21" s="122"/>
      <c r="G21" s="123"/>
      <c r="H21" s="30"/>
      <c r="I21" s="123"/>
      <c r="J21" s="123"/>
      <c r="K21" s="30"/>
      <c r="L21" s="7" t="str">
        <f t="shared" si="1"/>
        <v/>
      </c>
      <c r="M21" s="128"/>
      <c r="N21" s="230" t="str">
        <f t="shared" si="2"/>
        <v/>
      </c>
      <c r="O21" s="1" t="str">
        <f t="shared" si="0"/>
        <v/>
      </c>
    </row>
    <row r="22" spans="1:15" ht="15.75">
      <c r="A22" s="2" t="str">
        <f>IF(B22="","",IF(SUBTOTAL(3,$B$12:B22)=SUBTOTAL(3,$B$12:B21),"",SUBTOTAL(3,$B$12:B22)))</f>
        <v/>
      </c>
      <c r="B22" s="109" t="str">
        <f>IF(OR($C$6="",$J$6=""),"",IF(HKI!B22="","",HKI!B22))</f>
        <v/>
      </c>
      <c r="C22" s="110" t="str">
        <f>IF(OR($C$6="",$J$6=""),"",IF(HKI!C22="","",HKI!C22))</f>
        <v/>
      </c>
      <c r="D22" s="111" t="str">
        <f>IF(OR($C$6="",$J$6=""),"",IF(HKI!D22="","",HKI!D22))</f>
        <v/>
      </c>
      <c r="E22" s="29"/>
      <c r="F22" s="122"/>
      <c r="G22" s="123"/>
      <c r="H22" s="30"/>
      <c r="I22" s="123"/>
      <c r="J22" s="123"/>
      <c r="K22" s="30"/>
      <c r="L22" s="7" t="str">
        <f t="shared" si="1"/>
        <v/>
      </c>
      <c r="M22" s="128"/>
      <c r="N22" s="230" t="str">
        <f t="shared" si="2"/>
        <v/>
      </c>
      <c r="O22" s="1" t="str">
        <f t="shared" si="0"/>
        <v/>
      </c>
    </row>
    <row r="23" spans="1:15" ht="15.75">
      <c r="A23" s="2" t="str">
        <f>IF(B23="","",IF(SUBTOTAL(3,$B$12:B23)=SUBTOTAL(3,$B$12:B22),"",SUBTOTAL(3,$B$12:B23)))</f>
        <v/>
      </c>
      <c r="B23" s="109" t="str">
        <f>IF(OR($C$6="",$J$6=""),"",IF(HKI!B23="","",HKI!B23))</f>
        <v/>
      </c>
      <c r="C23" s="110" t="str">
        <f>IF(OR($C$6="",$J$6=""),"",IF(HKI!C23="","",HKI!C23))</f>
        <v/>
      </c>
      <c r="D23" s="111" t="str">
        <f>IF(OR($C$6="",$J$6=""),"",IF(HKI!D23="","",HKI!D23))</f>
        <v/>
      </c>
      <c r="E23" s="29"/>
      <c r="F23" s="122"/>
      <c r="G23" s="123"/>
      <c r="H23" s="30"/>
      <c r="I23" s="123"/>
      <c r="J23" s="123"/>
      <c r="K23" s="30"/>
      <c r="L23" s="7" t="str">
        <f t="shared" si="1"/>
        <v/>
      </c>
      <c r="M23" s="128"/>
      <c r="N23" s="230" t="str">
        <f t="shared" si="2"/>
        <v/>
      </c>
      <c r="O23" s="1" t="str">
        <f t="shared" si="0"/>
        <v/>
      </c>
    </row>
    <row r="24" spans="1:15" ht="15.75">
      <c r="A24" s="2" t="str">
        <f>IF(B24="","",IF(SUBTOTAL(3,$B$12:B24)=SUBTOTAL(3,$B$12:B23),"",SUBTOTAL(3,$B$12:B24)))</f>
        <v/>
      </c>
      <c r="B24" s="109" t="str">
        <f>IF(OR($C$6="",$J$6=""),"",IF(HKI!B24="","",HKI!B24))</f>
        <v/>
      </c>
      <c r="C24" s="110" t="str">
        <f>IF(OR($C$6="",$J$6=""),"",IF(HKI!C24="","",HKI!C24))</f>
        <v/>
      </c>
      <c r="D24" s="111" t="str">
        <f>IF(OR($C$6="",$J$6=""),"",IF(HKI!D24="","",HKI!D24))</f>
        <v/>
      </c>
      <c r="E24" s="29"/>
      <c r="F24" s="122"/>
      <c r="G24" s="123"/>
      <c r="H24" s="30"/>
      <c r="I24" s="123"/>
      <c r="J24" s="123"/>
      <c r="K24" s="30"/>
      <c r="L24" s="7" t="str">
        <f t="shared" si="1"/>
        <v/>
      </c>
      <c r="M24" s="128"/>
      <c r="N24" s="230" t="str">
        <f t="shared" si="2"/>
        <v/>
      </c>
      <c r="O24" s="1" t="str">
        <f t="shared" si="0"/>
        <v/>
      </c>
    </row>
    <row r="25" spans="1:15" ht="15.75">
      <c r="A25" s="2" t="str">
        <f>IF(B25="","",IF(SUBTOTAL(3,$B$12:B25)=SUBTOTAL(3,$B$12:B24),"",SUBTOTAL(3,$B$12:B25)))</f>
        <v/>
      </c>
      <c r="B25" s="109" t="str">
        <f>IF(OR($C$6="",$J$6=""),"",IF(HKI!B25="","",HKI!B25))</f>
        <v/>
      </c>
      <c r="C25" s="110" t="str">
        <f>IF(OR($C$6="",$J$6=""),"",IF(HKI!C25="","",HKI!C25))</f>
        <v/>
      </c>
      <c r="D25" s="111" t="str">
        <f>IF(OR($C$6="",$J$6=""),"",IF(HKI!D25="","",HKI!D25))</f>
        <v/>
      </c>
      <c r="E25" s="29"/>
      <c r="F25" s="122"/>
      <c r="G25" s="123"/>
      <c r="H25" s="30"/>
      <c r="I25" s="123"/>
      <c r="J25" s="123"/>
      <c r="K25" s="30"/>
      <c r="L25" s="7" t="str">
        <f t="shared" si="1"/>
        <v/>
      </c>
      <c r="M25" s="128"/>
      <c r="N25" s="230" t="str">
        <f t="shared" si="2"/>
        <v/>
      </c>
      <c r="O25" s="1" t="str">
        <f t="shared" si="0"/>
        <v/>
      </c>
    </row>
    <row r="26" spans="1:15" ht="15.75">
      <c r="A26" s="2" t="str">
        <f>IF(B26="","",IF(SUBTOTAL(3,$B$12:B26)=SUBTOTAL(3,$B$12:B25),"",SUBTOTAL(3,$B$12:B26)))</f>
        <v/>
      </c>
      <c r="B26" s="109" t="str">
        <f>IF(OR($C$6="",$J$6=""),"",IF(HKI!B26="","",HKI!B26))</f>
        <v/>
      </c>
      <c r="C26" s="110" t="str">
        <f>IF(OR($C$6="",$J$6=""),"",IF(HKI!C26="","",HKI!C26))</f>
        <v/>
      </c>
      <c r="D26" s="111" t="str">
        <f>IF(OR($C$6="",$J$6=""),"",IF(HKI!D26="","",HKI!D26))</f>
        <v/>
      </c>
      <c r="E26" s="29"/>
      <c r="F26" s="122"/>
      <c r="G26" s="123"/>
      <c r="H26" s="30"/>
      <c r="I26" s="123"/>
      <c r="J26" s="123"/>
      <c r="K26" s="30"/>
      <c r="L26" s="7" t="str">
        <f t="shared" si="1"/>
        <v/>
      </c>
      <c r="M26" s="128"/>
      <c r="N26" s="230" t="str">
        <f t="shared" si="2"/>
        <v/>
      </c>
      <c r="O26" s="1" t="str">
        <f t="shared" si="0"/>
        <v/>
      </c>
    </row>
    <row r="27" spans="1:15" ht="15.75">
      <c r="A27" s="2" t="str">
        <f>IF(B27="","",IF(SUBTOTAL(3,$B$12:B27)=SUBTOTAL(3,$B$12:B26),"",SUBTOTAL(3,$B$12:B27)))</f>
        <v/>
      </c>
      <c r="B27" s="109" t="str">
        <f>IF(OR($C$6="",$J$6=""),"",IF(HKI!B27="","",HKI!B27))</f>
        <v/>
      </c>
      <c r="C27" s="110" t="str">
        <f>IF(OR($C$6="",$J$6=""),"",IF(HKI!C27="","",HKI!C27))</f>
        <v/>
      </c>
      <c r="D27" s="111" t="str">
        <f>IF(OR($C$6="",$J$6=""),"",IF(HKI!D27="","",HKI!D27))</f>
        <v/>
      </c>
      <c r="E27" s="29"/>
      <c r="F27" s="122"/>
      <c r="G27" s="123"/>
      <c r="H27" s="30"/>
      <c r="I27" s="123"/>
      <c r="J27" s="123"/>
      <c r="K27" s="30"/>
      <c r="L27" s="7" t="str">
        <f t="shared" si="1"/>
        <v/>
      </c>
      <c r="M27" s="128"/>
      <c r="N27" s="230" t="str">
        <f t="shared" si="2"/>
        <v/>
      </c>
      <c r="O27" s="1" t="str">
        <f t="shared" si="0"/>
        <v/>
      </c>
    </row>
    <row r="28" spans="1:15" ht="15.75">
      <c r="A28" s="2" t="str">
        <f>IF(B28="","",IF(SUBTOTAL(3,$B$12:B28)=SUBTOTAL(3,$B$12:B27),"",SUBTOTAL(3,$B$12:B28)))</f>
        <v/>
      </c>
      <c r="B28" s="109" t="str">
        <f>IF(OR($C$6="",$J$6=""),"",IF(HKI!B28="","",HKI!B28))</f>
        <v/>
      </c>
      <c r="C28" s="110" t="str">
        <f>IF(OR($C$6="",$J$6=""),"",IF(HKI!C28="","",HKI!C28))</f>
        <v/>
      </c>
      <c r="D28" s="111" t="str">
        <f>IF(OR($C$6="",$J$6=""),"",IF(HKI!D28="","",HKI!D28))</f>
        <v/>
      </c>
      <c r="E28" s="29"/>
      <c r="F28" s="122"/>
      <c r="G28" s="123"/>
      <c r="H28" s="30"/>
      <c r="I28" s="123"/>
      <c r="J28" s="123"/>
      <c r="K28" s="30"/>
      <c r="L28" s="7" t="str">
        <f t="shared" si="1"/>
        <v/>
      </c>
      <c r="M28" s="128"/>
      <c r="N28" s="230" t="str">
        <f t="shared" si="2"/>
        <v/>
      </c>
      <c r="O28" s="1" t="str">
        <f t="shared" si="0"/>
        <v/>
      </c>
    </row>
    <row r="29" spans="1:15" ht="15.75">
      <c r="A29" s="2" t="str">
        <f>IF(B29="","",IF(SUBTOTAL(3,$B$12:B29)=SUBTOTAL(3,$B$12:B28),"",SUBTOTAL(3,$B$12:B29)))</f>
        <v/>
      </c>
      <c r="B29" s="109" t="str">
        <f>IF(OR($C$6="",$J$6=""),"",IF(HKI!B29="","",HKI!B29))</f>
        <v/>
      </c>
      <c r="C29" s="110" t="str">
        <f>IF(OR($C$6="",$J$6=""),"",IF(HKI!C29="","",HKI!C29))</f>
        <v/>
      </c>
      <c r="D29" s="111" t="str">
        <f>IF(OR($C$6="",$J$6=""),"",IF(HKI!D29="","",HKI!D29))</f>
        <v/>
      </c>
      <c r="E29" s="29"/>
      <c r="F29" s="122"/>
      <c r="G29" s="123"/>
      <c r="H29" s="30"/>
      <c r="I29" s="123"/>
      <c r="J29" s="123"/>
      <c r="K29" s="30"/>
      <c r="L29" s="7" t="str">
        <f t="shared" si="1"/>
        <v/>
      </c>
      <c r="M29" s="128"/>
      <c r="N29" s="230" t="str">
        <f t="shared" si="2"/>
        <v/>
      </c>
      <c r="O29" s="1" t="str">
        <f t="shared" si="0"/>
        <v/>
      </c>
    </row>
    <row r="30" spans="1:15" ht="15.75">
      <c r="A30" s="2" t="str">
        <f>IF(B30="","",IF(SUBTOTAL(3,$B$12:B30)=SUBTOTAL(3,$B$12:B29),"",SUBTOTAL(3,$B$12:B30)))</f>
        <v/>
      </c>
      <c r="B30" s="109" t="str">
        <f>IF(OR($C$6="",$J$6=""),"",IF(HKI!B30="","",HKI!B30))</f>
        <v/>
      </c>
      <c r="C30" s="110" t="str">
        <f>IF(OR($C$6="",$J$6=""),"",IF(HKI!C30="","",HKI!C30))</f>
        <v/>
      </c>
      <c r="D30" s="111" t="str">
        <f>IF(OR($C$6="",$J$6=""),"",IF(HKI!D30="","",HKI!D30))</f>
        <v/>
      </c>
      <c r="E30" s="29"/>
      <c r="F30" s="122"/>
      <c r="G30" s="123"/>
      <c r="H30" s="30"/>
      <c r="I30" s="123"/>
      <c r="J30" s="123"/>
      <c r="K30" s="30"/>
      <c r="L30" s="7" t="str">
        <f t="shared" si="1"/>
        <v/>
      </c>
      <c r="M30" s="128"/>
      <c r="N30" s="230" t="str">
        <f t="shared" si="2"/>
        <v/>
      </c>
      <c r="O30" s="1" t="str">
        <f t="shared" si="0"/>
        <v/>
      </c>
    </row>
    <row r="31" spans="1:15" ht="15.75">
      <c r="A31" s="2" t="str">
        <f>IF(B31="","",IF(SUBTOTAL(3,$B$12:B31)=SUBTOTAL(3,$B$12:B30),"",SUBTOTAL(3,$B$12:B31)))</f>
        <v/>
      </c>
      <c r="B31" s="109" t="str">
        <f>IF(OR($C$6="",$J$6=""),"",IF(HKI!B31="","",HKI!B31))</f>
        <v/>
      </c>
      <c r="C31" s="110" t="str">
        <f>IF(OR($C$6="",$J$6=""),"",IF(HKI!C31="","",HKI!C31))</f>
        <v/>
      </c>
      <c r="D31" s="111" t="str">
        <f>IF(OR($C$6="",$J$6=""),"",IF(HKI!D31="","",HKI!D31))</f>
        <v/>
      </c>
      <c r="E31" s="29"/>
      <c r="F31" s="122"/>
      <c r="G31" s="123"/>
      <c r="H31" s="30"/>
      <c r="I31" s="123"/>
      <c r="J31" s="123"/>
      <c r="K31" s="30"/>
      <c r="L31" s="7" t="str">
        <f t="shared" si="1"/>
        <v/>
      </c>
      <c r="M31" s="128"/>
      <c r="N31" s="230" t="str">
        <f t="shared" si="2"/>
        <v/>
      </c>
      <c r="O31" s="1" t="str">
        <f t="shared" si="0"/>
        <v/>
      </c>
    </row>
    <row r="32" spans="1:15" ht="15.75">
      <c r="A32" s="2" t="str">
        <f>IF(B32="","",IF(SUBTOTAL(3,$B$12:B32)=SUBTOTAL(3,$B$12:B31),"",SUBTOTAL(3,$B$12:B32)))</f>
        <v/>
      </c>
      <c r="B32" s="109" t="str">
        <f>IF(OR($C$6="",$J$6=""),"",IF(HKI!B32="","",HKI!B32))</f>
        <v/>
      </c>
      <c r="C32" s="110" t="str">
        <f>IF(OR($C$6="",$J$6=""),"",IF(HKI!C32="","",HKI!C32))</f>
        <v/>
      </c>
      <c r="D32" s="111" t="str">
        <f>IF(OR($C$6="",$J$6=""),"",IF(HKI!D32="","",HKI!D32))</f>
        <v/>
      </c>
      <c r="E32" s="29"/>
      <c r="F32" s="122"/>
      <c r="G32" s="123"/>
      <c r="H32" s="30"/>
      <c r="I32" s="123"/>
      <c r="J32" s="123"/>
      <c r="K32" s="30"/>
      <c r="L32" s="7" t="str">
        <f t="shared" si="1"/>
        <v/>
      </c>
      <c r="M32" s="128"/>
      <c r="N32" s="230" t="str">
        <f t="shared" si="2"/>
        <v/>
      </c>
      <c r="O32" s="1" t="str">
        <f t="shared" si="0"/>
        <v/>
      </c>
    </row>
    <row r="33" spans="1:15" ht="15.75">
      <c r="A33" s="2" t="str">
        <f>IF(B33="","",IF(SUBTOTAL(3,$B$12:B33)=SUBTOTAL(3,$B$12:B32),"",SUBTOTAL(3,$B$12:B33)))</f>
        <v/>
      </c>
      <c r="B33" s="109" t="str">
        <f>IF(OR($C$6="",$J$6=""),"",IF(HKI!B33="","",HKI!B33))</f>
        <v/>
      </c>
      <c r="C33" s="110" t="str">
        <f>IF(OR($C$6="",$J$6=""),"",IF(HKI!C33="","",HKI!C33))</f>
        <v/>
      </c>
      <c r="D33" s="111" t="str">
        <f>IF(OR($C$6="",$J$6=""),"",IF(HKI!D33="","",HKI!D33))</f>
        <v/>
      </c>
      <c r="E33" s="29"/>
      <c r="F33" s="122"/>
      <c r="G33" s="123"/>
      <c r="H33" s="30"/>
      <c r="I33" s="123"/>
      <c r="J33" s="123"/>
      <c r="K33" s="30"/>
      <c r="L33" s="7" t="str">
        <f t="shared" si="1"/>
        <v/>
      </c>
      <c r="M33" s="128"/>
      <c r="N33" s="230" t="str">
        <f t="shared" si="2"/>
        <v/>
      </c>
      <c r="O33" s="1" t="str">
        <f t="shared" si="0"/>
        <v/>
      </c>
    </row>
    <row r="34" spans="1:15" ht="15.75">
      <c r="A34" s="2" t="str">
        <f>IF(B34="","",IF(SUBTOTAL(3,$B$12:B34)=SUBTOTAL(3,$B$12:B33),"",SUBTOTAL(3,$B$12:B34)))</f>
        <v/>
      </c>
      <c r="B34" s="109" t="str">
        <f>IF(OR($C$6="",$J$6=""),"",IF(HKI!B34="","",HKI!B34))</f>
        <v/>
      </c>
      <c r="C34" s="110" t="str">
        <f>IF(OR($C$6="",$J$6=""),"",IF(HKI!C34="","",HKI!C34))</f>
        <v/>
      </c>
      <c r="D34" s="111" t="str">
        <f>IF(OR($C$6="",$J$6=""),"",IF(HKI!D34="","",HKI!D34))</f>
        <v/>
      </c>
      <c r="E34" s="29"/>
      <c r="F34" s="122"/>
      <c r="G34" s="123"/>
      <c r="H34" s="30"/>
      <c r="I34" s="123"/>
      <c r="J34" s="123"/>
      <c r="K34" s="30"/>
      <c r="L34" s="7" t="str">
        <f t="shared" si="1"/>
        <v/>
      </c>
      <c r="M34" s="128"/>
      <c r="N34" s="230" t="str">
        <f t="shared" si="2"/>
        <v/>
      </c>
      <c r="O34" s="1" t="str">
        <f t="shared" si="0"/>
        <v/>
      </c>
    </row>
    <row r="35" spans="1:15" ht="15.75">
      <c r="A35" s="2" t="str">
        <f>IF(B35="","",IF(SUBTOTAL(3,$B$12:B35)=SUBTOTAL(3,$B$12:B34),"",SUBTOTAL(3,$B$12:B35)))</f>
        <v/>
      </c>
      <c r="B35" s="109" t="str">
        <f>IF(OR($C$6="",$J$6=""),"",IF(HKI!B35="","",HKI!B35))</f>
        <v/>
      </c>
      <c r="C35" s="110" t="str">
        <f>IF(OR($C$6="",$J$6=""),"",IF(HKI!C35="","",HKI!C35))</f>
        <v/>
      </c>
      <c r="D35" s="111" t="str">
        <f>IF(OR($C$6="",$J$6=""),"",IF(HKI!D35="","",HKI!D35))</f>
        <v/>
      </c>
      <c r="E35" s="29"/>
      <c r="F35" s="122"/>
      <c r="G35" s="123"/>
      <c r="H35" s="30"/>
      <c r="I35" s="123"/>
      <c r="J35" s="123"/>
      <c r="K35" s="30"/>
      <c r="L35" s="7" t="str">
        <f t="shared" si="1"/>
        <v/>
      </c>
      <c r="M35" s="128"/>
      <c r="N35" s="230" t="str">
        <f t="shared" si="2"/>
        <v/>
      </c>
      <c r="O35" s="1" t="str">
        <f t="shared" si="0"/>
        <v/>
      </c>
    </row>
    <row r="36" spans="1:15" ht="15.75">
      <c r="A36" s="2" t="str">
        <f>IF(B36="","",IF(SUBTOTAL(3,$B$12:B36)=SUBTOTAL(3,$B$12:B35),"",SUBTOTAL(3,$B$12:B36)))</f>
        <v/>
      </c>
      <c r="B36" s="109" t="str">
        <f>IF(OR($C$6="",$J$6=""),"",IF(HKI!B36="","",HKI!B36))</f>
        <v/>
      </c>
      <c r="C36" s="110" t="str">
        <f>IF(OR($C$6="",$J$6=""),"",IF(HKI!C36="","",HKI!C36))</f>
        <v/>
      </c>
      <c r="D36" s="111" t="str">
        <f>IF(OR($C$6="",$J$6=""),"",IF(HKI!D36="","",HKI!D36))</f>
        <v/>
      </c>
      <c r="E36" s="29"/>
      <c r="F36" s="122"/>
      <c r="G36" s="123"/>
      <c r="H36" s="30"/>
      <c r="I36" s="123"/>
      <c r="J36" s="123"/>
      <c r="K36" s="30"/>
      <c r="L36" s="7" t="str">
        <f t="shared" si="1"/>
        <v/>
      </c>
      <c r="M36" s="128"/>
      <c r="N36" s="230" t="str">
        <f t="shared" si="2"/>
        <v/>
      </c>
      <c r="O36" s="1" t="str">
        <f t="shared" si="0"/>
        <v/>
      </c>
    </row>
    <row r="37" spans="1:15" ht="15.75">
      <c r="A37" s="2" t="str">
        <f>IF(B37="","",IF(SUBTOTAL(3,$B$12:B37)=SUBTOTAL(3,$B$12:B36),"",SUBTOTAL(3,$B$12:B37)))</f>
        <v/>
      </c>
      <c r="B37" s="109" t="str">
        <f>IF(OR($C$6="",$J$6=""),"",IF(HKI!B37="","",HKI!B37))</f>
        <v/>
      </c>
      <c r="C37" s="110" t="str">
        <f>IF(OR($C$6="",$J$6=""),"",IF(HKI!C37="","",HKI!C37))</f>
        <v/>
      </c>
      <c r="D37" s="111" t="str">
        <f>IF(OR($C$6="",$J$6=""),"",IF(HKI!D37="","",HKI!D37))</f>
        <v/>
      </c>
      <c r="E37" s="29"/>
      <c r="F37" s="125"/>
      <c r="G37" s="126"/>
      <c r="H37" s="30"/>
      <c r="I37" s="126"/>
      <c r="J37" s="126"/>
      <c r="K37" s="30"/>
      <c r="L37" s="7" t="str">
        <f t="shared" si="1"/>
        <v/>
      </c>
      <c r="M37" s="128"/>
      <c r="N37" s="230" t="str">
        <f t="shared" si="2"/>
        <v/>
      </c>
      <c r="O37" s="1" t="str">
        <f t="shared" si="0"/>
        <v/>
      </c>
    </row>
    <row r="38" spans="1:15" ht="15.75">
      <c r="A38" s="2" t="str">
        <f>IF(B38="","",IF(SUBTOTAL(3,$B$12:B38)=SUBTOTAL(3,$B$12:B37),"",SUBTOTAL(3,$B$12:B38)))</f>
        <v/>
      </c>
      <c r="B38" s="109" t="str">
        <f>IF(OR($C$6="",$J$6=""),"",IF(HKI!B38="","",HKI!B38))</f>
        <v/>
      </c>
      <c r="C38" s="110" t="str">
        <f>IF(OR($C$6="",$J$6=""),"",IF(HKI!C38="","",HKI!C38))</f>
        <v/>
      </c>
      <c r="D38" s="111" t="str">
        <f>IF(OR($C$6="",$J$6=""),"",IF(HKI!D38="","",HKI!D38))</f>
        <v/>
      </c>
      <c r="E38" s="29"/>
      <c r="F38" s="122"/>
      <c r="G38" s="123"/>
      <c r="H38" s="30"/>
      <c r="I38" s="123"/>
      <c r="J38" s="123"/>
      <c r="K38" s="30"/>
      <c r="L38" s="7" t="str">
        <f t="shared" si="1"/>
        <v/>
      </c>
      <c r="M38" s="128"/>
      <c r="N38" s="230" t="str">
        <f t="shared" si="2"/>
        <v/>
      </c>
      <c r="O38" s="1" t="str">
        <f t="shared" si="0"/>
        <v/>
      </c>
    </row>
    <row r="39" spans="1:15" ht="15.75">
      <c r="A39" s="2" t="str">
        <f>IF(B39="","",IF(SUBTOTAL(3,$B$12:B39)=SUBTOTAL(3,$B$12:B38),"",SUBTOTAL(3,$B$12:B39)))</f>
        <v/>
      </c>
      <c r="B39" s="109" t="str">
        <f>IF(OR($C$6="",$J$6=""),"",IF(HKI!B39="","",HKI!B39))</f>
        <v/>
      </c>
      <c r="C39" s="110" t="str">
        <f>IF(OR($C$6="",$J$6=""),"",IF(HKI!C39="","",HKI!C39))</f>
        <v/>
      </c>
      <c r="D39" s="111" t="str">
        <f>IF(OR($C$6="",$J$6=""),"",IF(HKI!D39="","",HKI!D39))</f>
        <v/>
      </c>
      <c r="E39" s="29"/>
      <c r="F39" s="122"/>
      <c r="G39" s="123"/>
      <c r="H39" s="30"/>
      <c r="I39" s="123"/>
      <c r="J39" s="123"/>
      <c r="K39" s="30"/>
      <c r="L39" s="7" t="str">
        <f t="shared" si="1"/>
        <v/>
      </c>
      <c r="M39" s="128"/>
      <c r="N39" s="230" t="str">
        <f t="shared" si="2"/>
        <v/>
      </c>
      <c r="O39" s="1" t="str">
        <f t="shared" si="0"/>
        <v/>
      </c>
    </row>
    <row r="40" spans="1:15" ht="15.75">
      <c r="A40" s="2" t="str">
        <f>IF(B40="","",IF(SUBTOTAL(3,$B$12:B40)=SUBTOTAL(3,$B$12:B39),"",SUBTOTAL(3,$B$12:B40)))</f>
        <v/>
      </c>
      <c r="B40" s="109" t="str">
        <f>IF(OR($C$6="",$J$6=""),"",IF(HKI!B40="","",HKI!B40))</f>
        <v/>
      </c>
      <c r="C40" s="110" t="str">
        <f>IF(OR($C$6="",$J$6=""),"",IF(HKI!C40="","",HKI!C40))</f>
        <v/>
      </c>
      <c r="D40" s="111" t="str">
        <f>IF(OR($C$6="",$J$6=""),"",IF(HKI!D40="","",HKI!D40))</f>
        <v/>
      </c>
      <c r="E40" s="29"/>
      <c r="F40" s="122"/>
      <c r="G40" s="123"/>
      <c r="H40" s="30"/>
      <c r="I40" s="123"/>
      <c r="J40" s="123"/>
      <c r="K40" s="30"/>
      <c r="L40" s="7" t="str">
        <f t="shared" si="1"/>
        <v/>
      </c>
      <c r="M40" s="128"/>
      <c r="N40" s="230" t="str">
        <f t="shared" si="2"/>
        <v/>
      </c>
      <c r="O40" s="1" t="str">
        <f t="shared" si="0"/>
        <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si="0"/>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0"/>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0"/>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0"/>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0"/>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0"/>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0"/>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0"/>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0"/>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0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0 SV</v>
      </c>
      <c r="G54" s="423"/>
      <c r="H54" s="423" t="str">
        <f>IF(B12="","","("&amp;ROUND(COUNTIF($O$12:$O$51,"XS")*100/MAX($A$12:$A$51),2)&amp;"%"&amp;")")</f>
        <v/>
      </c>
      <c r="I54" s="423"/>
      <c r="J54" s="421" t="str">
        <f>IF(B12="","","Tổng số SV có điểm &gt;= 5 đ : "&amp;COUNTIF(N12:N51,"&gt;=5")&amp;" SV"&amp;" ("&amp;ROUND(COUNTIF(N12:N51,"&gt;=5")*100/MAX($A$12:$A$51),2)&amp;"%"&amp;")")</f>
        <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0 SV</v>
      </c>
      <c r="G55" s="423"/>
      <c r="H55" s="423" t="str">
        <f>IF(B12="","","("&amp;ROUND(COUNTIF($O$12:$O$51,"Giỏi")*100/MAX($A$12:$A$51),2)&amp;"%"&amp;")")</f>
        <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0 SV</v>
      </c>
      <c r="G56" s="423"/>
      <c r="H56" s="423" t="str">
        <f>IF(B12="","","("&amp;ROUND(COUNTIF($O$12:$O$51,"Khá")*100/MAX($A$12:$A$51),2)&amp;"%"&amp;")")</f>
        <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0 SV</v>
      </c>
      <c r="G57" s="423"/>
      <c r="H57" s="423" t="str">
        <f>IF(B12="","","("&amp;ROUND(COUNTIF($O$12:$O$51,"TBK")*100/MAX($A$12:$A$51),2)&amp;"%"&amp;")")</f>
        <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0 SV</v>
      </c>
      <c r="G58" s="423"/>
      <c r="H58" s="423" t="str">
        <f>IF(B12="","","("&amp;ROUND(COUNTIF($O$12:$O$51,"TB")*100/MAX($A$12:$A$51),2)&amp;"%"&amp;")")</f>
        <v/>
      </c>
      <c r="I58" s="423"/>
      <c r="J58" s="422" t="str">
        <f>IF(B12="","","Tổng số SV có điểm &lt; 5 đ : "&amp;COUNTIF(N12:N51,"&lt;5")&amp;" SV"&amp;" ("&amp;ROUND(COUNTIF(N12:N51,"&lt;5")*100/MAX($A$12:$A$51),2)&amp;"%"&amp;")")</f>
        <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0 SV</v>
      </c>
      <c r="G59" s="423"/>
      <c r="H59" s="423" t="str">
        <f>IF(B12="","","("&amp;ROUND(COUNTIF($O$12:$O$51,"Yếu")*100/MAX($A$12:$A$51),2)&amp;"%"&amp;")")</f>
        <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0 SV</v>
      </c>
      <c r="G60" s="423"/>
      <c r="H60" s="423" t="str">
        <f>IF(B12="","","("&amp;ROUND(COUNTIF($O$12:$O$51,"Kém")*100/MAX($A$12:$A$51),2)&amp;"%"&amp;")")</f>
        <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F3:N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A63:C63"/>
    <mergeCell ref="D63:H63"/>
    <mergeCell ref="K63:N63"/>
    <mergeCell ref="J58:N61"/>
    <mergeCell ref="B59:E59"/>
    <mergeCell ref="F59:G59"/>
    <mergeCell ref="H59:I59"/>
    <mergeCell ref="B60:E60"/>
    <mergeCell ref="F60:G60"/>
    <mergeCell ref="H60:I60"/>
    <mergeCell ref="B58:E58"/>
    <mergeCell ref="F58:G58"/>
    <mergeCell ref="H58:I58"/>
    <mergeCell ref="J54:N57"/>
    <mergeCell ref="F10:H11"/>
    <mergeCell ref="I10:K11"/>
    <mergeCell ref="F8:K9"/>
    <mergeCell ref="B61:E61"/>
    <mergeCell ref="F61:G61"/>
    <mergeCell ref="H61:I61"/>
    <mergeCell ref="B57:E57"/>
    <mergeCell ref="F57:G57"/>
    <mergeCell ref="H57:I57"/>
    <mergeCell ref="B55:E55"/>
    <mergeCell ref="F55:G55"/>
    <mergeCell ref="H55:I55"/>
    <mergeCell ref="B56:E56"/>
    <mergeCell ref="F56:G56"/>
    <mergeCell ref="H56:I56"/>
    <mergeCell ref="L8:L11"/>
    <mergeCell ref="M8:M11"/>
    <mergeCell ref="N8:N11"/>
    <mergeCell ref="O8:O11"/>
    <mergeCell ref="C8:D11"/>
  </mergeCells>
  <conditionalFormatting sqref="L12:L51">
    <cfRule type="cellIs" dxfId="25" priority="1" stopIfTrue="1" operator="lessThan">
      <formula>3</formula>
    </cfRule>
  </conditionalFormatting>
  <conditionalFormatting sqref="N12:N51">
    <cfRule type="cellIs" dxfId="24" priority="2" stopIfTrue="1" operator="lessThan">
      <formula>5</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oddFooter>&amp;Rtrang &amp;P/&amp;N</oddFooter>
  </headerFooter>
</worksheet>
</file>

<file path=xl/worksheets/sheet13.xml><?xml version="1.0" encoding="utf-8"?>
<worksheet xmlns="http://schemas.openxmlformats.org/spreadsheetml/2006/main" xmlns:r="http://schemas.openxmlformats.org/officeDocument/2006/relationships">
  <dimension ref="A1:O63"/>
  <sheetViews>
    <sheetView topLeftCell="A6" workbookViewId="0">
      <selection activeCell="C6" sqref="C6:G6 J6 M6:N6 A12:D51 N12:O51 L12:L51 B53:G53 B54:N61"/>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443" t="s">
        <v>966</v>
      </c>
      <c r="G3" s="443"/>
      <c r="H3" s="443"/>
      <c r="I3" s="443"/>
      <c r="J3" s="443"/>
      <c r="K3" s="443"/>
      <c r="L3" s="443"/>
      <c r="M3" s="443"/>
      <c r="N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IF(M6="","",IF(VLOOKUP(M6,'LOP-MON'!A2:Q19,8,FALSE)=0,"",VLOOKUP(M6,'LOP-MON'!A2:Q19,8,FALSE)))</f>
        <v/>
      </c>
      <c r="D6" s="435"/>
      <c r="E6" s="435"/>
      <c r="F6" s="435"/>
      <c r="G6" s="435"/>
      <c r="H6" s="436" t="s">
        <v>969</v>
      </c>
      <c r="I6" s="436"/>
      <c r="J6" s="102" t="str">
        <f>IF(M6="","",IF(VLOOKUP(CONCATENATE(MID(H6,4,4),MID(M6,1,2),MID(M6,6,2)),'LOP-MON'!A2:Q19,8,FALSE)=0,"",VLOOKUP(CONCATENATE(MID(H6,4,4),MID(M6,1,2),MID(M6,6,2)),'LOP-MON'!A2:Q19,8,FALSE)))</f>
        <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5.75">
      <c r="A12" s="2" t="str">
        <f>IF(B12="","",SUBTOTAL(3,$B$12:B12))</f>
        <v/>
      </c>
      <c r="B12" s="109" t="str">
        <f>IF(OR($C$6="",$J$6=""),"",IF(HKI!B12="","",HKI!B12))</f>
        <v/>
      </c>
      <c r="C12" s="110" t="str">
        <f>IF(OR($C$6="",$J$6=""),"",IF(HKI!C12="","",HKI!C12))</f>
        <v/>
      </c>
      <c r="D12" s="111" t="str">
        <f>IF(OR($C$6="",$J$6=""),"",IF(HKI!D12="","",HKI!D12))</f>
        <v/>
      </c>
      <c r="E12" s="29"/>
      <c r="F12" s="122"/>
      <c r="G12" s="123"/>
      <c r="H12" s="124"/>
      <c r="I12" s="123"/>
      <c r="J12" s="123"/>
      <c r="K12" s="30"/>
      <c r="L12" s="7" t="str">
        <f>IF(OR(B12="",$C$6="",$J$6=""),"",IF(ISNUMBER(E12)=TRUE,"",IF((COUNT(F12:K12))=0,0,ROUND((SUM(F12:H12)+2*SUM(I12:K12))/(COUNT(F12:H12)+2*COUNT(I12:K12)),1))))</f>
        <v/>
      </c>
      <c r="M12" s="128"/>
      <c r="N12" s="230" t="str">
        <f>IF(OR(B12="",$C$6="",$J$6=""),"",IF(ISNUMBER(E12)=TRUE,E12,ROUND((L12*0.4+M12*0.6),1)))</f>
        <v/>
      </c>
      <c r="O12" s="1" t="str">
        <f t="shared" ref="O12:O51" si="0">IF(B12="","",IF(N12="","KXL",IF(N12&lt;4,"Kém",IF(N12&lt;5,"Yếu",IF(N12&lt;6,"TB",IF(N12&lt;7,"TBK",IF(N12&lt;8,"Khá",IF(N12&lt;9,"Giỏi","XS"))))))))</f>
        <v/>
      </c>
    </row>
    <row r="13" spans="1:15" ht="15.75">
      <c r="A13" s="2" t="str">
        <f>IF(B13="","",IF(SUBTOTAL(3,$B$12:B13)=SUBTOTAL(3,$B$12:B12),"",SUBTOTAL(3,$B$12:B13)))</f>
        <v/>
      </c>
      <c r="B13" s="109" t="str">
        <f>IF(OR($C$6="",$J$6=""),"",IF(HKI!B13="","",HKI!B13))</f>
        <v/>
      </c>
      <c r="C13" s="110" t="str">
        <f>IF(OR($C$6="",$J$6=""),"",IF(HKI!C13="","",HKI!C13))</f>
        <v/>
      </c>
      <c r="D13" s="111" t="str">
        <f>IF(OR($C$6="",$J$6=""),"",IF(HKI!D13="","",HKI!D13))</f>
        <v/>
      </c>
      <c r="E13" s="29"/>
      <c r="F13" s="122"/>
      <c r="G13" s="123"/>
      <c r="H13" s="30"/>
      <c r="I13" s="123"/>
      <c r="J13" s="123"/>
      <c r="K13" s="30"/>
      <c r="L13" s="7" t="str">
        <f t="shared" ref="L13:L51" si="1">IF(OR(B13="",$C$6="",$J$6=""),"",IF(ISNUMBER(E13)=TRUE,"",IF((COUNT(F13:K13))=0,0,ROUND((SUM(F13:H13)+2*SUM(I13:K13))/(COUNT(F13:H13)+2*COUNT(I13:K13)),1))))</f>
        <v/>
      </c>
      <c r="M13" s="128"/>
      <c r="N13" s="230" t="str">
        <f t="shared" ref="N13:N51" si="2">IF(OR(B13="",$C$6="",$J$6=""),"",IF(ISNUMBER(E13)=TRUE,E13,ROUND((L13*0.4+M13*0.6),1)))</f>
        <v/>
      </c>
      <c r="O13" s="1" t="str">
        <f t="shared" si="0"/>
        <v/>
      </c>
    </row>
    <row r="14" spans="1:15" ht="15.75">
      <c r="A14" s="2" t="str">
        <f>IF(B14="","",IF(SUBTOTAL(3,$B$12:B14)=SUBTOTAL(3,$B$12:B13),"",SUBTOTAL(3,$B$12:B14)))</f>
        <v/>
      </c>
      <c r="B14" s="109" t="str">
        <f>IF(OR($C$6="",$J$6=""),"",IF(HKI!B14="","",HKI!B14))</f>
        <v/>
      </c>
      <c r="C14" s="110" t="str">
        <f>IF(OR($C$6="",$J$6=""),"",IF(HKI!C14="","",HKI!C14))</f>
        <v/>
      </c>
      <c r="D14" s="111" t="str">
        <f>IF(OR($C$6="",$J$6=""),"",IF(HKI!D14="","",HKI!D14))</f>
        <v/>
      </c>
      <c r="E14" s="29"/>
      <c r="F14" s="122"/>
      <c r="G14" s="123"/>
      <c r="H14" s="30"/>
      <c r="I14" s="123"/>
      <c r="J14" s="123"/>
      <c r="K14" s="30"/>
      <c r="L14" s="7" t="str">
        <f t="shared" si="1"/>
        <v/>
      </c>
      <c r="M14" s="128"/>
      <c r="N14" s="230" t="str">
        <f t="shared" si="2"/>
        <v/>
      </c>
      <c r="O14" s="1" t="str">
        <f t="shared" si="0"/>
        <v/>
      </c>
    </row>
    <row r="15" spans="1:15" ht="15.75">
      <c r="A15" s="2" t="str">
        <f>IF(B15="","",IF(SUBTOTAL(3,$B$12:B15)=SUBTOTAL(3,$B$12:B14),"",SUBTOTAL(3,$B$12:B15)))</f>
        <v/>
      </c>
      <c r="B15" s="109" t="str">
        <f>IF(OR($C$6="",$J$6=""),"",IF(HKI!B15="","",HKI!B15))</f>
        <v/>
      </c>
      <c r="C15" s="110" t="str">
        <f>IF(OR($C$6="",$J$6=""),"",IF(HKI!C15="","",HKI!C15))</f>
        <v/>
      </c>
      <c r="D15" s="111" t="str">
        <f>IF(OR($C$6="",$J$6=""),"",IF(HKI!D15="","",HKI!D15))</f>
        <v/>
      </c>
      <c r="E15" s="29"/>
      <c r="F15" s="122"/>
      <c r="G15" s="123"/>
      <c r="H15" s="30"/>
      <c r="I15" s="123"/>
      <c r="J15" s="123"/>
      <c r="K15" s="30"/>
      <c r="L15" s="7" t="str">
        <f t="shared" si="1"/>
        <v/>
      </c>
      <c r="M15" s="128"/>
      <c r="N15" s="230" t="str">
        <f t="shared" si="2"/>
        <v/>
      </c>
      <c r="O15" s="1" t="str">
        <f t="shared" si="0"/>
        <v/>
      </c>
    </row>
    <row r="16" spans="1:15" ht="15.75">
      <c r="A16" s="2" t="str">
        <f>IF(B16="","",IF(SUBTOTAL(3,$B$12:B16)=SUBTOTAL(3,$B$12:B15),"",SUBTOTAL(3,$B$12:B16)))</f>
        <v/>
      </c>
      <c r="B16" s="109" t="str">
        <f>IF(OR($C$6="",$J$6=""),"",IF(HKI!B16="","",HKI!B16))</f>
        <v/>
      </c>
      <c r="C16" s="110" t="str">
        <f>IF(OR($C$6="",$J$6=""),"",IF(HKI!C16="","",HKI!C16))</f>
        <v/>
      </c>
      <c r="D16" s="111" t="str">
        <f>IF(OR($C$6="",$J$6=""),"",IF(HKI!D16="","",HKI!D16))</f>
        <v/>
      </c>
      <c r="E16" s="29"/>
      <c r="F16" s="122"/>
      <c r="G16" s="123"/>
      <c r="H16" s="30"/>
      <c r="I16" s="123"/>
      <c r="J16" s="123"/>
      <c r="K16" s="30"/>
      <c r="L16" s="7" t="str">
        <f t="shared" si="1"/>
        <v/>
      </c>
      <c r="M16" s="128"/>
      <c r="N16" s="230" t="str">
        <f t="shared" si="2"/>
        <v/>
      </c>
      <c r="O16" s="1" t="str">
        <f t="shared" si="0"/>
        <v/>
      </c>
    </row>
    <row r="17" spans="1:15" ht="15.75">
      <c r="A17" s="2" t="str">
        <f>IF(B17="","",IF(SUBTOTAL(3,$B$12:B17)=SUBTOTAL(3,$B$12:B16),"",SUBTOTAL(3,$B$12:B17)))</f>
        <v/>
      </c>
      <c r="B17" s="109" t="str">
        <f>IF(OR($C$6="",$J$6=""),"",IF(HKI!B17="","",HKI!B17))</f>
        <v/>
      </c>
      <c r="C17" s="110" t="str">
        <f>IF(OR($C$6="",$J$6=""),"",IF(HKI!C17="","",HKI!C17))</f>
        <v/>
      </c>
      <c r="D17" s="111" t="str">
        <f>IF(OR($C$6="",$J$6=""),"",IF(HKI!D17="","",HKI!D17))</f>
        <v/>
      </c>
      <c r="E17" s="29"/>
      <c r="F17" s="122"/>
      <c r="G17" s="123"/>
      <c r="H17" s="30"/>
      <c r="I17" s="123"/>
      <c r="J17" s="123"/>
      <c r="K17" s="30"/>
      <c r="L17" s="7" t="str">
        <f t="shared" si="1"/>
        <v/>
      </c>
      <c r="M17" s="128"/>
      <c r="N17" s="230" t="str">
        <f t="shared" si="2"/>
        <v/>
      </c>
      <c r="O17" s="1" t="str">
        <f t="shared" si="0"/>
        <v/>
      </c>
    </row>
    <row r="18" spans="1:15" ht="15.75">
      <c r="A18" s="2" t="str">
        <f>IF(B18="","",IF(SUBTOTAL(3,$B$12:B18)=SUBTOTAL(3,$B$12:B17),"",SUBTOTAL(3,$B$12:B18)))</f>
        <v/>
      </c>
      <c r="B18" s="109" t="str">
        <f>IF(OR($C$6="",$J$6=""),"",IF(HKI!B18="","",HKI!B18))</f>
        <v/>
      </c>
      <c r="C18" s="110" t="str">
        <f>IF(OR($C$6="",$J$6=""),"",IF(HKI!C18="","",HKI!C18))</f>
        <v/>
      </c>
      <c r="D18" s="111" t="str">
        <f>IF(OR($C$6="",$J$6=""),"",IF(HKI!D18="","",HKI!D18))</f>
        <v/>
      </c>
      <c r="E18" s="29"/>
      <c r="F18" s="122"/>
      <c r="G18" s="123"/>
      <c r="H18" s="30"/>
      <c r="I18" s="123"/>
      <c r="J18" s="123"/>
      <c r="K18" s="30"/>
      <c r="L18" s="7" t="str">
        <f t="shared" si="1"/>
        <v/>
      </c>
      <c r="M18" s="128"/>
      <c r="N18" s="230" t="str">
        <f t="shared" si="2"/>
        <v/>
      </c>
      <c r="O18" s="1" t="str">
        <f t="shared" si="0"/>
        <v/>
      </c>
    </row>
    <row r="19" spans="1:15" ht="15.75">
      <c r="A19" s="2" t="str">
        <f>IF(B19="","",IF(SUBTOTAL(3,$B$12:B19)=SUBTOTAL(3,$B$12:B18),"",SUBTOTAL(3,$B$12:B19)))</f>
        <v/>
      </c>
      <c r="B19" s="109" t="str">
        <f>IF(OR($C$6="",$J$6=""),"",IF(HKI!B19="","",HKI!B19))</f>
        <v/>
      </c>
      <c r="C19" s="110" t="str">
        <f>IF(OR($C$6="",$J$6=""),"",IF(HKI!C19="","",HKI!C19))</f>
        <v/>
      </c>
      <c r="D19" s="111" t="str">
        <f>IF(OR($C$6="",$J$6=""),"",IF(HKI!D19="","",HKI!D19))</f>
        <v/>
      </c>
      <c r="E19" s="29"/>
      <c r="F19" s="122"/>
      <c r="G19" s="123"/>
      <c r="H19" s="30"/>
      <c r="I19" s="123"/>
      <c r="J19" s="123"/>
      <c r="K19" s="30"/>
      <c r="L19" s="7" t="str">
        <f t="shared" si="1"/>
        <v/>
      </c>
      <c r="M19" s="128"/>
      <c r="N19" s="230" t="str">
        <f t="shared" si="2"/>
        <v/>
      </c>
      <c r="O19" s="1" t="str">
        <f t="shared" si="0"/>
        <v/>
      </c>
    </row>
    <row r="20" spans="1:15" ht="15.75">
      <c r="A20" s="2" t="str">
        <f>IF(B20="","",IF(SUBTOTAL(3,$B$12:B20)=SUBTOTAL(3,$B$12:B19),"",SUBTOTAL(3,$B$12:B20)))</f>
        <v/>
      </c>
      <c r="B20" s="109" t="str">
        <f>IF(OR($C$6="",$J$6=""),"",IF(HKI!B20="","",HKI!B20))</f>
        <v/>
      </c>
      <c r="C20" s="110" t="str">
        <f>IF(OR($C$6="",$J$6=""),"",IF(HKI!C20="","",HKI!C20))</f>
        <v/>
      </c>
      <c r="D20" s="111" t="str">
        <f>IF(OR($C$6="",$J$6=""),"",IF(HKI!D20="","",HKI!D20))</f>
        <v/>
      </c>
      <c r="E20" s="29"/>
      <c r="F20" s="122"/>
      <c r="G20" s="123"/>
      <c r="H20" s="30"/>
      <c r="I20" s="123"/>
      <c r="J20" s="123"/>
      <c r="K20" s="30"/>
      <c r="L20" s="7" t="str">
        <f t="shared" si="1"/>
        <v/>
      </c>
      <c r="M20" s="128"/>
      <c r="N20" s="230" t="str">
        <f t="shared" si="2"/>
        <v/>
      </c>
      <c r="O20" s="1" t="str">
        <f t="shared" si="0"/>
        <v/>
      </c>
    </row>
    <row r="21" spans="1:15" ht="15.75">
      <c r="A21" s="2" t="str">
        <f>IF(B21="","",IF(SUBTOTAL(3,$B$12:B21)=SUBTOTAL(3,$B$12:B20),"",SUBTOTAL(3,$B$12:B21)))</f>
        <v/>
      </c>
      <c r="B21" s="109" t="str">
        <f>IF(OR($C$6="",$J$6=""),"",IF(HKI!B21="","",HKI!B21))</f>
        <v/>
      </c>
      <c r="C21" s="110" t="str">
        <f>IF(OR($C$6="",$J$6=""),"",IF(HKI!C21="","",HKI!C21))</f>
        <v/>
      </c>
      <c r="D21" s="111" t="str">
        <f>IF(OR($C$6="",$J$6=""),"",IF(HKI!D21="","",HKI!D21))</f>
        <v/>
      </c>
      <c r="E21" s="29"/>
      <c r="F21" s="122"/>
      <c r="G21" s="123"/>
      <c r="H21" s="30"/>
      <c r="I21" s="123"/>
      <c r="J21" s="123"/>
      <c r="K21" s="30"/>
      <c r="L21" s="7" t="str">
        <f t="shared" si="1"/>
        <v/>
      </c>
      <c r="M21" s="128"/>
      <c r="N21" s="230" t="str">
        <f t="shared" si="2"/>
        <v/>
      </c>
      <c r="O21" s="1" t="str">
        <f t="shared" si="0"/>
        <v/>
      </c>
    </row>
    <row r="22" spans="1:15" ht="15.75">
      <c r="A22" s="2" t="str">
        <f>IF(B22="","",IF(SUBTOTAL(3,$B$12:B22)=SUBTOTAL(3,$B$12:B21),"",SUBTOTAL(3,$B$12:B22)))</f>
        <v/>
      </c>
      <c r="B22" s="109" t="str">
        <f>IF(OR($C$6="",$J$6=""),"",IF(HKI!B22="","",HKI!B22))</f>
        <v/>
      </c>
      <c r="C22" s="110" t="str">
        <f>IF(OR($C$6="",$J$6=""),"",IF(HKI!C22="","",HKI!C22))</f>
        <v/>
      </c>
      <c r="D22" s="111" t="str">
        <f>IF(OR($C$6="",$J$6=""),"",IF(HKI!D22="","",HKI!D22))</f>
        <v/>
      </c>
      <c r="E22" s="29"/>
      <c r="F22" s="122"/>
      <c r="G22" s="123"/>
      <c r="H22" s="30"/>
      <c r="I22" s="123"/>
      <c r="J22" s="123"/>
      <c r="K22" s="30"/>
      <c r="L22" s="7" t="str">
        <f t="shared" si="1"/>
        <v/>
      </c>
      <c r="M22" s="128"/>
      <c r="N22" s="230" t="str">
        <f t="shared" si="2"/>
        <v/>
      </c>
      <c r="O22" s="1" t="str">
        <f t="shared" si="0"/>
        <v/>
      </c>
    </row>
    <row r="23" spans="1:15" ht="15.75">
      <c r="A23" s="2" t="str">
        <f>IF(B23="","",IF(SUBTOTAL(3,$B$12:B23)=SUBTOTAL(3,$B$12:B22),"",SUBTOTAL(3,$B$12:B23)))</f>
        <v/>
      </c>
      <c r="B23" s="109" t="str">
        <f>IF(OR($C$6="",$J$6=""),"",IF(HKI!B23="","",HKI!B23))</f>
        <v/>
      </c>
      <c r="C23" s="110" t="str">
        <f>IF(OR($C$6="",$J$6=""),"",IF(HKI!C23="","",HKI!C23))</f>
        <v/>
      </c>
      <c r="D23" s="111" t="str">
        <f>IF(OR($C$6="",$J$6=""),"",IF(HKI!D23="","",HKI!D23))</f>
        <v/>
      </c>
      <c r="E23" s="29"/>
      <c r="F23" s="122"/>
      <c r="G23" s="123"/>
      <c r="H23" s="30"/>
      <c r="I23" s="123"/>
      <c r="J23" s="123"/>
      <c r="K23" s="30"/>
      <c r="L23" s="7" t="str">
        <f t="shared" si="1"/>
        <v/>
      </c>
      <c r="M23" s="128"/>
      <c r="N23" s="230" t="str">
        <f t="shared" si="2"/>
        <v/>
      </c>
      <c r="O23" s="1" t="str">
        <f t="shared" si="0"/>
        <v/>
      </c>
    </row>
    <row r="24" spans="1:15" ht="15.75">
      <c r="A24" s="2" t="str">
        <f>IF(B24="","",IF(SUBTOTAL(3,$B$12:B24)=SUBTOTAL(3,$B$12:B23),"",SUBTOTAL(3,$B$12:B24)))</f>
        <v/>
      </c>
      <c r="B24" s="109" t="str">
        <f>IF(OR($C$6="",$J$6=""),"",IF(HKI!B24="","",HKI!B24))</f>
        <v/>
      </c>
      <c r="C24" s="110" t="str">
        <f>IF(OR($C$6="",$J$6=""),"",IF(HKI!C24="","",HKI!C24))</f>
        <v/>
      </c>
      <c r="D24" s="111" t="str">
        <f>IF(OR($C$6="",$J$6=""),"",IF(HKI!D24="","",HKI!D24))</f>
        <v/>
      </c>
      <c r="E24" s="29"/>
      <c r="F24" s="122"/>
      <c r="G24" s="123"/>
      <c r="H24" s="30"/>
      <c r="I24" s="123"/>
      <c r="J24" s="123"/>
      <c r="K24" s="30"/>
      <c r="L24" s="7" t="str">
        <f t="shared" si="1"/>
        <v/>
      </c>
      <c r="M24" s="128"/>
      <c r="N24" s="230" t="str">
        <f t="shared" si="2"/>
        <v/>
      </c>
      <c r="O24" s="1" t="str">
        <f t="shared" si="0"/>
        <v/>
      </c>
    </row>
    <row r="25" spans="1:15" ht="15.75">
      <c r="A25" s="2" t="str">
        <f>IF(B25="","",IF(SUBTOTAL(3,$B$12:B25)=SUBTOTAL(3,$B$12:B24),"",SUBTOTAL(3,$B$12:B25)))</f>
        <v/>
      </c>
      <c r="B25" s="109" t="str">
        <f>IF(OR($C$6="",$J$6=""),"",IF(HKI!B25="","",HKI!B25))</f>
        <v/>
      </c>
      <c r="C25" s="110" t="str">
        <f>IF(OR($C$6="",$J$6=""),"",IF(HKI!C25="","",HKI!C25))</f>
        <v/>
      </c>
      <c r="D25" s="111" t="str">
        <f>IF(OR($C$6="",$J$6=""),"",IF(HKI!D25="","",HKI!D25))</f>
        <v/>
      </c>
      <c r="E25" s="29"/>
      <c r="F25" s="122"/>
      <c r="G25" s="123"/>
      <c r="H25" s="30"/>
      <c r="I25" s="123"/>
      <c r="J25" s="123"/>
      <c r="K25" s="30"/>
      <c r="L25" s="7" t="str">
        <f t="shared" si="1"/>
        <v/>
      </c>
      <c r="M25" s="128"/>
      <c r="N25" s="230" t="str">
        <f t="shared" si="2"/>
        <v/>
      </c>
      <c r="O25" s="1" t="str">
        <f t="shared" si="0"/>
        <v/>
      </c>
    </row>
    <row r="26" spans="1:15" ht="15.75">
      <c r="A26" s="2" t="str">
        <f>IF(B26="","",IF(SUBTOTAL(3,$B$12:B26)=SUBTOTAL(3,$B$12:B25),"",SUBTOTAL(3,$B$12:B26)))</f>
        <v/>
      </c>
      <c r="B26" s="109" t="str">
        <f>IF(OR($C$6="",$J$6=""),"",IF(HKI!B26="","",HKI!B26))</f>
        <v/>
      </c>
      <c r="C26" s="110" t="str">
        <f>IF(OR($C$6="",$J$6=""),"",IF(HKI!C26="","",HKI!C26))</f>
        <v/>
      </c>
      <c r="D26" s="111" t="str">
        <f>IF(OR($C$6="",$J$6=""),"",IF(HKI!D26="","",HKI!D26))</f>
        <v/>
      </c>
      <c r="E26" s="29"/>
      <c r="F26" s="122"/>
      <c r="G26" s="123"/>
      <c r="H26" s="30"/>
      <c r="I26" s="123"/>
      <c r="J26" s="123"/>
      <c r="K26" s="30"/>
      <c r="L26" s="7" t="str">
        <f t="shared" si="1"/>
        <v/>
      </c>
      <c r="M26" s="128"/>
      <c r="N26" s="230" t="str">
        <f t="shared" si="2"/>
        <v/>
      </c>
      <c r="O26" s="1" t="str">
        <f t="shared" si="0"/>
        <v/>
      </c>
    </row>
    <row r="27" spans="1:15" ht="15.75">
      <c r="A27" s="2" t="str">
        <f>IF(B27="","",IF(SUBTOTAL(3,$B$12:B27)=SUBTOTAL(3,$B$12:B26),"",SUBTOTAL(3,$B$12:B27)))</f>
        <v/>
      </c>
      <c r="B27" s="109" t="str">
        <f>IF(OR($C$6="",$J$6=""),"",IF(HKI!B27="","",HKI!B27))</f>
        <v/>
      </c>
      <c r="C27" s="110" t="str">
        <f>IF(OR($C$6="",$J$6=""),"",IF(HKI!C27="","",HKI!C27))</f>
        <v/>
      </c>
      <c r="D27" s="111" t="str">
        <f>IF(OR($C$6="",$J$6=""),"",IF(HKI!D27="","",HKI!D27))</f>
        <v/>
      </c>
      <c r="E27" s="29"/>
      <c r="F27" s="122"/>
      <c r="G27" s="123"/>
      <c r="H27" s="30"/>
      <c r="I27" s="123"/>
      <c r="J27" s="123"/>
      <c r="K27" s="30"/>
      <c r="L27" s="7" t="str">
        <f t="shared" si="1"/>
        <v/>
      </c>
      <c r="M27" s="128"/>
      <c r="N27" s="230" t="str">
        <f t="shared" si="2"/>
        <v/>
      </c>
      <c r="O27" s="1" t="str">
        <f t="shared" si="0"/>
        <v/>
      </c>
    </row>
    <row r="28" spans="1:15" ht="15.75">
      <c r="A28" s="2" t="str">
        <f>IF(B28="","",IF(SUBTOTAL(3,$B$12:B28)=SUBTOTAL(3,$B$12:B27),"",SUBTOTAL(3,$B$12:B28)))</f>
        <v/>
      </c>
      <c r="B28" s="109" t="str">
        <f>IF(OR($C$6="",$J$6=""),"",IF(HKI!B28="","",HKI!B28))</f>
        <v/>
      </c>
      <c r="C28" s="110" t="str">
        <f>IF(OR($C$6="",$J$6=""),"",IF(HKI!C28="","",HKI!C28))</f>
        <v/>
      </c>
      <c r="D28" s="111" t="str">
        <f>IF(OR($C$6="",$J$6=""),"",IF(HKI!D28="","",HKI!D28))</f>
        <v/>
      </c>
      <c r="E28" s="29"/>
      <c r="F28" s="122"/>
      <c r="G28" s="123"/>
      <c r="H28" s="30"/>
      <c r="I28" s="123"/>
      <c r="J28" s="123"/>
      <c r="K28" s="30"/>
      <c r="L28" s="7" t="str">
        <f t="shared" si="1"/>
        <v/>
      </c>
      <c r="M28" s="128"/>
      <c r="N28" s="230" t="str">
        <f t="shared" si="2"/>
        <v/>
      </c>
      <c r="O28" s="1" t="str">
        <f t="shared" si="0"/>
        <v/>
      </c>
    </row>
    <row r="29" spans="1:15" ht="15.75">
      <c r="A29" s="2" t="str">
        <f>IF(B29="","",IF(SUBTOTAL(3,$B$12:B29)=SUBTOTAL(3,$B$12:B28),"",SUBTOTAL(3,$B$12:B29)))</f>
        <v/>
      </c>
      <c r="B29" s="109" t="str">
        <f>IF(OR($C$6="",$J$6=""),"",IF(HKI!B29="","",HKI!B29))</f>
        <v/>
      </c>
      <c r="C29" s="110" t="str">
        <f>IF(OR($C$6="",$J$6=""),"",IF(HKI!C29="","",HKI!C29))</f>
        <v/>
      </c>
      <c r="D29" s="111" t="str">
        <f>IF(OR($C$6="",$J$6=""),"",IF(HKI!D29="","",HKI!D29))</f>
        <v/>
      </c>
      <c r="E29" s="29"/>
      <c r="F29" s="122"/>
      <c r="G29" s="123"/>
      <c r="H29" s="30"/>
      <c r="I29" s="123"/>
      <c r="J29" s="123"/>
      <c r="K29" s="30"/>
      <c r="L29" s="7" t="str">
        <f t="shared" si="1"/>
        <v/>
      </c>
      <c r="M29" s="128"/>
      <c r="N29" s="230" t="str">
        <f t="shared" si="2"/>
        <v/>
      </c>
      <c r="O29" s="1" t="str">
        <f t="shared" si="0"/>
        <v/>
      </c>
    </row>
    <row r="30" spans="1:15" ht="15.75">
      <c r="A30" s="2" t="str">
        <f>IF(B30="","",IF(SUBTOTAL(3,$B$12:B30)=SUBTOTAL(3,$B$12:B29),"",SUBTOTAL(3,$B$12:B30)))</f>
        <v/>
      </c>
      <c r="B30" s="109" t="str">
        <f>IF(OR($C$6="",$J$6=""),"",IF(HKI!B30="","",HKI!B30))</f>
        <v/>
      </c>
      <c r="C30" s="110" t="str">
        <f>IF(OR($C$6="",$J$6=""),"",IF(HKI!C30="","",HKI!C30))</f>
        <v/>
      </c>
      <c r="D30" s="111" t="str">
        <f>IF(OR($C$6="",$J$6=""),"",IF(HKI!D30="","",HKI!D30))</f>
        <v/>
      </c>
      <c r="E30" s="29"/>
      <c r="F30" s="122"/>
      <c r="G30" s="123"/>
      <c r="H30" s="30"/>
      <c r="I30" s="123"/>
      <c r="J30" s="123"/>
      <c r="K30" s="30"/>
      <c r="L30" s="7" t="str">
        <f t="shared" si="1"/>
        <v/>
      </c>
      <c r="M30" s="128"/>
      <c r="N30" s="230" t="str">
        <f t="shared" si="2"/>
        <v/>
      </c>
      <c r="O30" s="1" t="str">
        <f t="shared" si="0"/>
        <v/>
      </c>
    </row>
    <row r="31" spans="1:15" ht="15.75">
      <c r="A31" s="2" t="str">
        <f>IF(B31="","",IF(SUBTOTAL(3,$B$12:B31)=SUBTOTAL(3,$B$12:B30),"",SUBTOTAL(3,$B$12:B31)))</f>
        <v/>
      </c>
      <c r="B31" s="109" t="str">
        <f>IF(OR($C$6="",$J$6=""),"",IF(HKI!B31="","",HKI!B31))</f>
        <v/>
      </c>
      <c r="C31" s="110" t="str">
        <f>IF(OR($C$6="",$J$6=""),"",IF(HKI!C31="","",HKI!C31))</f>
        <v/>
      </c>
      <c r="D31" s="111" t="str">
        <f>IF(OR($C$6="",$J$6=""),"",IF(HKI!D31="","",HKI!D31))</f>
        <v/>
      </c>
      <c r="E31" s="29"/>
      <c r="F31" s="122"/>
      <c r="G31" s="123"/>
      <c r="H31" s="30"/>
      <c r="I31" s="123"/>
      <c r="J31" s="123"/>
      <c r="K31" s="30"/>
      <c r="L31" s="7" t="str">
        <f t="shared" si="1"/>
        <v/>
      </c>
      <c r="M31" s="128"/>
      <c r="N31" s="230" t="str">
        <f t="shared" si="2"/>
        <v/>
      </c>
      <c r="O31" s="1" t="str">
        <f t="shared" si="0"/>
        <v/>
      </c>
    </row>
    <row r="32" spans="1:15" ht="15.75">
      <c r="A32" s="2" t="str">
        <f>IF(B32="","",IF(SUBTOTAL(3,$B$12:B32)=SUBTOTAL(3,$B$12:B31),"",SUBTOTAL(3,$B$12:B32)))</f>
        <v/>
      </c>
      <c r="B32" s="109" t="str">
        <f>IF(OR($C$6="",$J$6=""),"",IF(HKI!B32="","",HKI!B32))</f>
        <v/>
      </c>
      <c r="C32" s="110" t="str">
        <f>IF(OR($C$6="",$J$6=""),"",IF(HKI!C32="","",HKI!C32))</f>
        <v/>
      </c>
      <c r="D32" s="111" t="str">
        <f>IF(OR($C$6="",$J$6=""),"",IF(HKI!D32="","",HKI!D32))</f>
        <v/>
      </c>
      <c r="E32" s="29"/>
      <c r="F32" s="122"/>
      <c r="G32" s="123"/>
      <c r="H32" s="30"/>
      <c r="I32" s="123"/>
      <c r="J32" s="123"/>
      <c r="K32" s="30"/>
      <c r="L32" s="7" t="str">
        <f t="shared" si="1"/>
        <v/>
      </c>
      <c r="M32" s="128"/>
      <c r="N32" s="230" t="str">
        <f t="shared" si="2"/>
        <v/>
      </c>
      <c r="O32" s="1" t="str">
        <f t="shared" si="0"/>
        <v/>
      </c>
    </row>
    <row r="33" spans="1:15" ht="15.75">
      <c r="A33" s="2" t="str">
        <f>IF(B33="","",IF(SUBTOTAL(3,$B$12:B33)=SUBTOTAL(3,$B$12:B32),"",SUBTOTAL(3,$B$12:B33)))</f>
        <v/>
      </c>
      <c r="B33" s="109" t="str">
        <f>IF(OR($C$6="",$J$6=""),"",IF(HKI!B33="","",HKI!B33))</f>
        <v/>
      </c>
      <c r="C33" s="110" t="str">
        <f>IF(OR($C$6="",$J$6=""),"",IF(HKI!C33="","",HKI!C33))</f>
        <v/>
      </c>
      <c r="D33" s="111" t="str">
        <f>IF(OR($C$6="",$J$6=""),"",IF(HKI!D33="","",HKI!D33))</f>
        <v/>
      </c>
      <c r="E33" s="29"/>
      <c r="F33" s="122"/>
      <c r="G33" s="123"/>
      <c r="H33" s="30"/>
      <c r="I33" s="123"/>
      <c r="J33" s="123"/>
      <c r="K33" s="30"/>
      <c r="L33" s="7" t="str">
        <f t="shared" si="1"/>
        <v/>
      </c>
      <c r="M33" s="128"/>
      <c r="N33" s="230" t="str">
        <f t="shared" si="2"/>
        <v/>
      </c>
      <c r="O33" s="1" t="str">
        <f t="shared" si="0"/>
        <v/>
      </c>
    </row>
    <row r="34" spans="1:15" ht="15.75">
      <c r="A34" s="2" t="str">
        <f>IF(B34="","",IF(SUBTOTAL(3,$B$12:B34)=SUBTOTAL(3,$B$12:B33),"",SUBTOTAL(3,$B$12:B34)))</f>
        <v/>
      </c>
      <c r="B34" s="109" t="str">
        <f>IF(OR($C$6="",$J$6=""),"",IF(HKI!B34="","",HKI!B34))</f>
        <v/>
      </c>
      <c r="C34" s="110" t="str">
        <f>IF(OR($C$6="",$J$6=""),"",IF(HKI!C34="","",HKI!C34))</f>
        <v/>
      </c>
      <c r="D34" s="111" t="str">
        <f>IF(OR($C$6="",$J$6=""),"",IF(HKI!D34="","",HKI!D34))</f>
        <v/>
      </c>
      <c r="E34" s="29"/>
      <c r="F34" s="122"/>
      <c r="G34" s="123"/>
      <c r="H34" s="30"/>
      <c r="I34" s="123"/>
      <c r="J34" s="123"/>
      <c r="K34" s="30"/>
      <c r="L34" s="7" t="str">
        <f t="shared" si="1"/>
        <v/>
      </c>
      <c r="M34" s="128"/>
      <c r="N34" s="230" t="str">
        <f t="shared" si="2"/>
        <v/>
      </c>
      <c r="O34" s="1" t="str">
        <f t="shared" si="0"/>
        <v/>
      </c>
    </row>
    <row r="35" spans="1:15" ht="15.75">
      <c r="A35" s="2" t="str">
        <f>IF(B35="","",IF(SUBTOTAL(3,$B$12:B35)=SUBTOTAL(3,$B$12:B34),"",SUBTOTAL(3,$B$12:B35)))</f>
        <v/>
      </c>
      <c r="B35" s="109" t="str">
        <f>IF(OR($C$6="",$J$6=""),"",IF(HKI!B35="","",HKI!B35))</f>
        <v/>
      </c>
      <c r="C35" s="110" t="str">
        <f>IF(OR($C$6="",$J$6=""),"",IF(HKI!C35="","",HKI!C35))</f>
        <v/>
      </c>
      <c r="D35" s="111" t="str">
        <f>IF(OR($C$6="",$J$6=""),"",IF(HKI!D35="","",HKI!D35))</f>
        <v/>
      </c>
      <c r="E35" s="29"/>
      <c r="F35" s="122"/>
      <c r="G35" s="123"/>
      <c r="H35" s="30"/>
      <c r="I35" s="123"/>
      <c r="J35" s="123"/>
      <c r="K35" s="30"/>
      <c r="L35" s="7" t="str">
        <f t="shared" si="1"/>
        <v/>
      </c>
      <c r="M35" s="128"/>
      <c r="N35" s="230" t="str">
        <f t="shared" si="2"/>
        <v/>
      </c>
      <c r="O35" s="1" t="str">
        <f t="shared" si="0"/>
        <v/>
      </c>
    </row>
    <row r="36" spans="1:15" ht="15.75">
      <c r="A36" s="2" t="str">
        <f>IF(B36="","",IF(SUBTOTAL(3,$B$12:B36)=SUBTOTAL(3,$B$12:B35),"",SUBTOTAL(3,$B$12:B36)))</f>
        <v/>
      </c>
      <c r="B36" s="109" t="str">
        <f>IF(OR($C$6="",$J$6=""),"",IF(HKI!B36="","",HKI!B36))</f>
        <v/>
      </c>
      <c r="C36" s="110" t="str">
        <f>IF(OR($C$6="",$J$6=""),"",IF(HKI!C36="","",HKI!C36))</f>
        <v/>
      </c>
      <c r="D36" s="111" t="str">
        <f>IF(OR($C$6="",$J$6=""),"",IF(HKI!D36="","",HKI!D36))</f>
        <v/>
      </c>
      <c r="E36" s="29"/>
      <c r="F36" s="122"/>
      <c r="G36" s="123"/>
      <c r="H36" s="30"/>
      <c r="I36" s="123"/>
      <c r="J36" s="123"/>
      <c r="K36" s="30"/>
      <c r="L36" s="7" t="str">
        <f t="shared" si="1"/>
        <v/>
      </c>
      <c r="M36" s="128"/>
      <c r="N36" s="230" t="str">
        <f t="shared" si="2"/>
        <v/>
      </c>
      <c r="O36" s="1" t="str">
        <f t="shared" si="0"/>
        <v/>
      </c>
    </row>
    <row r="37" spans="1:15" ht="15.75">
      <c r="A37" s="2" t="str">
        <f>IF(B37="","",IF(SUBTOTAL(3,$B$12:B37)=SUBTOTAL(3,$B$12:B36),"",SUBTOTAL(3,$B$12:B37)))</f>
        <v/>
      </c>
      <c r="B37" s="109" t="str">
        <f>IF(OR($C$6="",$J$6=""),"",IF(HKI!B37="","",HKI!B37))</f>
        <v/>
      </c>
      <c r="C37" s="110" t="str">
        <f>IF(OR($C$6="",$J$6=""),"",IF(HKI!C37="","",HKI!C37))</f>
        <v/>
      </c>
      <c r="D37" s="111" t="str">
        <f>IF(OR($C$6="",$J$6=""),"",IF(HKI!D37="","",HKI!D37))</f>
        <v/>
      </c>
      <c r="E37" s="29"/>
      <c r="F37" s="125"/>
      <c r="G37" s="126"/>
      <c r="H37" s="30"/>
      <c r="I37" s="126"/>
      <c r="J37" s="126"/>
      <c r="K37" s="30"/>
      <c r="L37" s="7" t="str">
        <f t="shared" si="1"/>
        <v/>
      </c>
      <c r="M37" s="128"/>
      <c r="N37" s="230" t="str">
        <f t="shared" si="2"/>
        <v/>
      </c>
      <c r="O37" s="1" t="str">
        <f t="shared" si="0"/>
        <v/>
      </c>
    </row>
    <row r="38" spans="1:15" ht="15.75">
      <c r="A38" s="2" t="str">
        <f>IF(B38="","",IF(SUBTOTAL(3,$B$12:B38)=SUBTOTAL(3,$B$12:B37),"",SUBTOTAL(3,$B$12:B38)))</f>
        <v/>
      </c>
      <c r="B38" s="109" t="str">
        <f>IF(OR($C$6="",$J$6=""),"",IF(HKI!B38="","",HKI!B38))</f>
        <v/>
      </c>
      <c r="C38" s="110" t="str">
        <f>IF(OR($C$6="",$J$6=""),"",IF(HKI!C38="","",HKI!C38))</f>
        <v/>
      </c>
      <c r="D38" s="111" t="str">
        <f>IF(OR($C$6="",$J$6=""),"",IF(HKI!D38="","",HKI!D38))</f>
        <v/>
      </c>
      <c r="E38" s="29"/>
      <c r="F38" s="122"/>
      <c r="G38" s="123"/>
      <c r="H38" s="30"/>
      <c r="I38" s="123"/>
      <c r="J38" s="123"/>
      <c r="K38" s="30"/>
      <c r="L38" s="7" t="str">
        <f t="shared" si="1"/>
        <v/>
      </c>
      <c r="M38" s="128"/>
      <c r="N38" s="230" t="str">
        <f t="shared" si="2"/>
        <v/>
      </c>
      <c r="O38" s="1" t="str">
        <f t="shared" si="0"/>
        <v/>
      </c>
    </row>
    <row r="39" spans="1:15" ht="15.75">
      <c r="A39" s="2" t="str">
        <f>IF(B39="","",IF(SUBTOTAL(3,$B$12:B39)=SUBTOTAL(3,$B$12:B38),"",SUBTOTAL(3,$B$12:B39)))</f>
        <v/>
      </c>
      <c r="B39" s="109" t="str">
        <f>IF(OR($C$6="",$J$6=""),"",IF(HKI!B39="","",HKI!B39))</f>
        <v/>
      </c>
      <c r="C39" s="110" t="str">
        <f>IF(OR($C$6="",$J$6=""),"",IF(HKI!C39="","",HKI!C39))</f>
        <v/>
      </c>
      <c r="D39" s="111" t="str">
        <f>IF(OR($C$6="",$J$6=""),"",IF(HKI!D39="","",HKI!D39))</f>
        <v/>
      </c>
      <c r="E39" s="29"/>
      <c r="F39" s="122"/>
      <c r="G39" s="123"/>
      <c r="H39" s="30"/>
      <c r="I39" s="123"/>
      <c r="J39" s="123"/>
      <c r="K39" s="30"/>
      <c r="L39" s="7" t="str">
        <f t="shared" si="1"/>
        <v/>
      </c>
      <c r="M39" s="128"/>
      <c r="N39" s="230" t="str">
        <f t="shared" si="2"/>
        <v/>
      </c>
      <c r="O39" s="1" t="str">
        <f t="shared" si="0"/>
        <v/>
      </c>
    </row>
    <row r="40" spans="1:15" ht="15.75">
      <c r="A40" s="2" t="str">
        <f>IF(B40="","",IF(SUBTOTAL(3,$B$12:B40)=SUBTOTAL(3,$B$12:B39),"",SUBTOTAL(3,$B$12:B40)))</f>
        <v/>
      </c>
      <c r="B40" s="109" t="str">
        <f>IF(OR($C$6="",$J$6=""),"",IF(HKI!B40="","",HKI!B40))</f>
        <v/>
      </c>
      <c r="C40" s="110" t="str">
        <f>IF(OR($C$6="",$J$6=""),"",IF(HKI!C40="","",HKI!C40))</f>
        <v/>
      </c>
      <c r="D40" s="111" t="str">
        <f>IF(OR($C$6="",$J$6=""),"",IF(HKI!D40="","",HKI!D40))</f>
        <v/>
      </c>
      <c r="E40" s="29"/>
      <c r="F40" s="122"/>
      <c r="G40" s="123"/>
      <c r="H40" s="30"/>
      <c r="I40" s="123"/>
      <c r="J40" s="123"/>
      <c r="K40" s="30"/>
      <c r="L40" s="7" t="str">
        <f t="shared" si="1"/>
        <v/>
      </c>
      <c r="M40" s="128"/>
      <c r="N40" s="230" t="str">
        <f t="shared" si="2"/>
        <v/>
      </c>
      <c r="O40" s="1" t="str">
        <f t="shared" si="0"/>
        <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si="0"/>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0"/>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0"/>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0"/>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0"/>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0"/>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0"/>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0"/>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0"/>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0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0 SV</v>
      </c>
      <c r="G54" s="423"/>
      <c r="H54" s="423" t="str">
        <f>IF(B12="","","("&amp;ROUND(COUNTIF($O$12:$O$51,"XS")*100/MAX($A$12:$A$51),2)&amp;"%"&amp;")")</f>
        <v/>
      </c>
      <c r="I54" s="423"/>
      <c r="J54" s="421" t="str">
        <f>IF(B12="","","Tổng số SV có điểm &gt;= 5 đ : "&amp;COUNTIF(N12:N51,"&gt;=5")&amp;" SV"&amp;" ("&amp;ROUND(COUNTIF(N12:N51,"&gt;=5")*100/MAX($A$12:$A$51),2)&amp;"%"&amp;")")</f>
        <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0 SV</v>
      </c>
      <c r="G55" s="423"/>
      <c r="H55" s="423" t="str">
        <f>IF(B12="","","("&amp;ROUND(COUNTIF($O$12:$O$51,"Giỏi")*100/MAX($A$12:$A$51),2)&amp;"%"&amp;")")</f>
        <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0 SV</v>
      </c>
      <c r="G56" s="423"/>
      <c r="H56" s="423" t="str">
        <f>IF(B12="","","("&amp;ROUND(COUNTIF($O$12:$O$51,"Khá")*100/MAX($A$12:$A$51),2)&amp;"%"&amp;")")</f>
        <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0 SV</v>
      </c>
      <c r="G57" s="423"/>
      <c r="H57" s="423" t="str">
        <f>IF(B12="","","("&amp;ROUND(COUNTIF($O$12:$O$51,"TBK")*100/MAX($A$12:$A$51),2)&amp;"%"&amp;")")</f>
        <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0 SV</v>
      </c>
      <c r="G58" s="423"/>
      <c r="H58" s="423" t="str">
        <f>IF(B12="","","("&amp;ROUND(COUNTIF($O$12:$O$51,"TB")*100/MAX($A$12:$A$51),2)&amp;"%"&amp;")")</f>
        <v/>
      </c>
      <c r="I58" s="423"/>
      <c r="J58" s="422" t="str">
        <f>IF(B12="","","Tổng số SV có điểm &lt; 5 đ : "&amp;COUNTIF(N12:N51,"&lt;5")&amp;" SV"&amp;" ("&amp;ROUND(COUNTIF(N12:N51,"&lt;5")*100/MAX($A$12:$A$51),2)&amp;"%"&amp;")")</f>
        <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0 SV</v>
      </c>
      <c r="G59" s="423"/>
      <c r="H59" s="423" t="str">
        <f>IF(B12="","","("&amp;ROUND(COUNTIF($O$12:$O$51,"Yếu")*100/MAX($A$12:$A$51),2)&amp;"%"&amp;")")</f>
        <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0 SV</v>
      </c>
      <c r="G60" s="423"/>
      <c r="H60" s="423" t="str">
        <f>IF(B12="","","("&amp;ROUND(COUNTIF($O$12:$O$51,"Kém")*100/MAX($A$12:$A$51),2)&amp;"%"&amp;")")</f>
        <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F3:N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B55:E55"/>
    <mergeCell ref="F55:G55"/>
    <mergeCell ref="H55:I55"/>
    <mergeCell ref="B56:E56"/>
    <mergeCell ref="F56:G56"/>
    <mergeCell ref="H56:I56"/>
    <mergeCell ref="B57:E57"/>
    <mergeCell ref="F57:G57"/>
    <mergeCell ref="H57:I57"/>
    <mergeCell ref="B58:E58"/>
    <mergeCell ref="F58:G58"/>
    <mergeCell ref="H58:I58"/>
    <mergeCell ref="K63:N63"/>
    <mergeCell ref="B59:E59"/>
    <mergeCell ref="F59:G59"/>
    <mergeCell ref="H59:I59"/>
    <mergeCell ref="B60:E60"/>
    <mergeCell ref="F60:G60"/>
    <mergeCell ref="H60:I60"/>
    <mergeCell ref="B61:E61"/>
    <mergeCell ref="F61:G61"/>
    <mergeCell ref="H61:I61"/>
    <mergeCell ref="A63:C63"/>
    <mergeCell ref="D63:H63"/>
    <mergeCell ref="M8:M11"/>
    <mergeCell ref="N8:N11"/>
    <mergeCell ref="O8:O11"/>
    <mergeCell ref="J54:N57"/>
    <mergeCell ref="J58:N61"/>
    <mergeCell ref="C8:D11"/>
    <mergeCell ref="F10:H11"/>
    <mergeCell ref="I10:K11"/>
    <mergeCell ref="F8:K9"/>
    <mergeCell ref="L8:L11"/>
  </mergeCells>
  <conditionalFormatting sqref="L12:L51">
    <cfRule type="cellIs" dxfId="23" priority="1" stopIfTrue="1" operator="lessThan">
      <formula>3</formula>
    </cfRule>
  </conditionalFormatting>
  <conditionalFormatting sqref="N12:N51">
    <cfRule type="cellIs" dxfId="22" priority="2" stopIfTrue="1" operator="lessThan">
      <formula>5</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oddFooter>&amp;Rtrang &amp;P/&amp;N</oddFooter>
  </headerFooter>
</worksheet>
</file>

<file path=xl/worksheets/sheet14.xml><?xml version="1.0" encoding="utf-8"?>
<worksheet xmlns="http://schemas.openxmlformats.org/spreadsheetml/2006/main" xmlns:r="http://schemas.openxmlformats.org/officeDocument/2006/relationships">
  <dimension ref="A1:O63"/>
  <sheetViews>
    <sheetView topLeftCell="A6" workbookViewId="0">
      <selection activeCell="C6" sqref="C6:G6 J6 M6:N6 A12:D51 N12:O51 L12:L51 B53:G53 B54:N61"/>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443" t="s">
        <v>966</v>
      </c>
      <c r="G3" s="443"/>
      <c r="H3" s="443"/>
      <c r="I3" s="443"/>
      <c r="J3" s="443"/>
      <c r="K3" s="443"/>
      <c r="L3" s="443"/>
      <c r="M3" s="443"/>
      <c r="N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IF(M6="","",IF(VLOOKUP(M6,'LOP-MON'!A2:Q19,9,FALSE)=0,"",VLOOKUP(M6,'LOP-MON'!A2:Q19,9,FALSE)))</f>
        <v/>
      </c>
      <c r="D6" s="435"/>
      <c r="E6" s="435"/>
      <c r="F6" s="435"/>
      <c r="G6" s="435"/>
      <c r="H6" s="436" t="s">
        <v>969</v>
      </c>
      <c r="I6" s="436"/>
      <c r="J6" s="102" t="str">
        <f>IF(M6="","",IF(VLOOKUP(CONCATENATE(MID(H6,4,4),MID(M6,1,2),MID(M6,6,2)),'LOP-MON'!A2:Q19,9,FALSE)=0,"",VLOOKUP(CONCATENATE(MID(H6,4,4),MID(M6,1,2),MID(M6,6,2)),'LOP-MON'!A2:Q19,9,FALSE)))</f>
        <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5.75">
      <c r="A12" s="2" t="str">
        <f>IF(B12="","",SUBTOTAL(3,$B$12:B12))</f>
        <v/>
      </c>
      <c r="B12" s="109" t="str">
        <f>IF(OR($C$6="",$J$6=""),"",IF(HKI!B12="","",HKI!B12))</f>
        <v/>
      </c>
      <c r="C12" s="110" t="str">
        <f>IF(OR($C$6="",$J$6=""),"",IF(HKI!C12="","",HKI!C12))</f>
        <v/>
      </c>
      <c r="D12" s="111" t="str">
        <f>IF(OR($C$6="",$J$6=""),"",IF(HKI!D12="","",HKI!D12))</f>
        <v/>
      </c>
      <c r="E12" s="29"/>
      <c r="F12" s="122"/>
      <c r="G12" s="123"/>
      <c r="H12" s="124"/>
      <c r="I12" s="123"/>
      <c r="J12" s="123"/>
      <c r="K12" s="30"/>
      <c r="L12" s="7" t="str">
        <f>IF(OR(B12="",$C$6="",$J$6=""),"",IF(ISNUMBER(E12)=TRUE,"",IF((COUNT(F12:K12))=0,0,ROUND((SUM(F12:H12)+2*SUM(I12:K12))/(COUNT(F12:H12)+2*COUNT(I12:K12)),1))))</f>
        <v/>
      </c>
      <c r="M12" s="128"/>
      <c r="N12" s="230" t="str">
        <f>IF(OR(B12="",$C$6="",$J$6=""),"",IF(ISNUMBER(E12)=TRUE,E12,ROUND((L12*0.4+M12*0.6),1)))</f>
        <v/>
      </c>
      <c r="O12" s="1" t="str">
        <f t="shared" ref="O12:O51" si="0">IF(B12="","",IF(N12="","KXL",IF(N12&lt;4,"Kém",IF(N12&lt;5,"Yếu",IF(N12&lt;6,"TB",IF(N12&lt;7,"TBK",IF(N12&lt;8,"Khá",IF(N12&lt;9,"Giỏi","XS"))))))))</f>
        <v/>
      </c>
    </row>
    <row r="13" spans="1:15" ht="15.75">
      <c r="A13" s="2" t="str">
        <f>IF(B13="","",IF(SUBTOTAL(3,$B$12:B13)=SUBTOTAL(3,$B$12:B12),"",SUBTOTAL(3,$B$12:B13)))</f>
        <v/>
      </c>
      <c r="B13" s="109" t="str">
        <f>IF(OR($C$6="",$J$6=""),"",IF(HKI!B13="","",HKI!B13))</f>
        <v/>
      </c>
      <c r="C13" s="110" t="str">
        <f>IF(OR($C$6="",$J$6=""),"",IF(HKI!C13="","",HKI!C13))</f>
        <v/>
      </c>
      <c r="D13" s="111" t="str">
        <f>IF(OR($C$6="",$J$6=""),"",IF(HKI!D13="","",HKI!D13))</f>
        <v/>
      </c>
      <c r="E13" s="29"/>
      <c r="F13" s="122"/>
      <c r="G13" s="123"/>
      <c r="H13" s="30"/>
      <c r="I13" s="123"/>
      <c r="J13" s="123"/>
      <c r="K13" s="30"/>
      <c r="L13" s="7" t="str">
        <f t="shared" ref="L13:L51" si="1">IF(OR(B13="",$C$6="",$J$6=""),"",IF(ISNUMBER(E13)=TRUE,"",IF((COUNT(F13:K13))=0,0,ROUND((SUM(F13:H13)+2*SUM(I13:K13))/(COUNT(F13:H13)+2*COUNT(I13:K13)),1))))</f>
        <v/>
      </c>
      <c r="M13" s="128"/>
      <c r="N13" s="230" t="str">
        <f t="shared" ref="N13:N51" si="2">IF(OR(B13="",$C$6="",$J$6=""),"",IF(ISNUMBER(E13)=TRUE,E13,ROUND((L13*0.4+M13*0.6),1)))</f>
        <v/>
      </c>
      <c r="O13" s="1" t="str">
        <f t="shared" si="0"/>
        <v/>
      </c>
    </row>
    <row r="14" spans="1:15" ht="15.75">
      <c r="A14" s="2" t="str">
        <f>IF(B14="","",IF(SUBTOTAL(3,$B$12:B14)=SUBTOTAL(3,$B$12:B13),"",SUBTOTAL(3,$B$12:B14)))</f>
        <v/>
      </c>
      <c r="B14" s="109" t="str">
        <f>IF(OR($C$6="",$J$6=""),"",IF(HKI!B14="","",HKI!B14))</f>
        <v/>
      </c>
      <c r="C14" s="110" t="str">
        <f>IF(OR($C$6="",$J$6=""),"",IF(HKI!C14="","",HKI!C14))</f>
        <v/>
      </c>
      <c r="D14" s="111" t="str">
        <f>IF(OR($C$6="",$J$6=""),"",IF(HKI!D14="","",HKI!D14))</f>
        <v/>
      </c>
      <c r="E14" s="29"/>
      <c r="F14" s="122"/>
      <c r="G14" s="123"/>
      <c r="H14" s="30"/>
      <c r="I14" s="123"/>
      <c r="J14" s="123"/>
      <c r="K14" s="30"/>
      <c r="L14" s="7" t="str">
        <f t="shared" si="1"/>
        <v/>
      </c>
      <c r="M14" s="128"/>
      <c r="N14" s="230" t="str">
        <f t="shared" si="2"/>
        <v/>
      </c>
      <c r="O14" s="1" t="str">
        <f t="shared" si="0"/>
        <v/>
      </c>
    </row>
    <row r="15" spans="1:15" ht="15.75">
      <c r="A15" s="2" t="str">
        <f>IF(B15="","",IF(SUBTOTAL(3,$B$12:B15)=SUBTOTAL(3,$B$12:B14),"",SUBTOTAL(3,$B$12:B15)))</f>
        <v/>
      </c>
      <c r="B15" s="109" t="str">
        <f>IF(OR($C$6="",$J$6=""),"",IF(HKI!B15="","",HKI!B15))</f>
        <v/>
      </c>
      <c r="C15" s="110" t="str">
        <f>IF(OR($C$6="",$J$6=""),"",IF(HKI!C15="","",HKI!C15))</f>
        <v/>
      </c>
      <c r="D15" s="111" t="str">
        <f>IF(OR($C$6="",$J$6=""),"",IF(HKI!D15="","",HKI!D15))</f>
        <v/>
      </c>
      <c r="E15" s="29"/>
      <c r="F15" s="122"/>
      <c r="G15" s="123"/>
      <c r="H15" s="30"/>
      <c r="I15" s="123"/>
      <c r="J15" s="123"/>
      <c r="K15" s="30"/>
      <c r="L15" s="7" t="str">
        <f t="shared" si="1"/>
        <v/>
      </c>
      <c r="M15" s="128"/>
      <c r="N15" s="230" t="str">
        <f t="shared" si="2"/>
        <v/>
      </c>
      <c r="O15" s="1" t="str">
        <f t="shared" si="0"/>
        <v/>
      </c>
    </row>
    <row r="16" spans="1:15" ht="15.75">
      <c r="A16" s="2" t="str">
        <f>IF(B16="","",IF(SUBTOTAL(3,$B$12:B16)=SUBTOTAL(3,$B$12:B15),"",SUBTOTAL(3,$B$12:B16)))</f>
        <v/>
      </c>
      <c r="B16" s="109" t="str">
        <f>IF(OR($C$6="",$J$6=""),"",IF(HKI!B16="","",HKI!B16))</f>
        <v/>
      </c>
      <c r="C16" s="110" t="str">
        <f>IF(OR($C$6="",$J$6=""),"",IF(HKI!C16="","",HKI!C16))</f>
        <v/>
      </c>
      <c r="D16" s="111" t="str">
        <f>IF(OR($C$6="",$J$6=""),"",IF(HKI!D16="","",HKI!D16))</f>
        <v/>
      </c>
      <c r="E16" s="29"/>
      <c r="F16" s="122"/>
      <c r="G16" s="123"/>
      <c r="H16" s="30"/>
      <c r="I16" s="123"/>
      <c r="J16" s="123"/>
      <c r="K16" s="30"/>
      <c r="L16" s="7" t="str">
        <f t="shared" si="1"/>
        <v/>
      </c>
      <c r="M16" s="128"/>
      <c r="N16" s="230" t="str">
        <f t="shared" si="2"/>
        <v/>
      </c>
      <c r="O16" s="1" t="str">
        <f t="shared" si="0"/>
        <v/>
      </c>
    </row>
    <row r="17" spans="1:15" ht="15.75">
      <c r="A17" s="2" t="str">
        <f>IF(B17="","",IF(SUBTOTAL(3,$B$12:B17)=SUBTOTAL(3,$B$12:B16),"",SUBTOTAL(3,$B$12:B17)))</f>
        <v/>
      </c>
      <c r="B17" s="109" t="str">
        <f>IF(OR($C$6="",$J$6=""),"",IF(HKI!B17="","",HKI!B17))</f>
        <v/>
      </c>
      <c r="C17" s="110" t="str">
        <f>IF(OR($C$6="",$J$6=""),"",IF(HKI!C17="","",HKI!C17))</f>
        <v/>
      </c>
      <c r="D17" s="111" t="str">
        <f>IF(OR($C$6="",$J$6=""),"",IF(HKI!D17="","",HKI!D17))</f>
        <v/>
      </c>
      <c r="E17" s="29"/>
      <c r="F17" s="122"/>
      <c r="G17" s="123"/>
      <c r="H17" s="30"/>
      <c r="I17" s="123"/>
      <c r="J17" s="123"/>
      <c r="K17" s="30"/>
      <c r="L17" s="7" t="str">
        <f t="shared" si="1"/>
        <v/>
      </c>
      <c r="M17" s="128"/>
      <c r="N17" s="230" t="str">
        <f t="shared" si="2"/>
        <v/>
      </c>
      <c r="O17" s="1" t="str">
        <f t="shared" si="0"/>
        <v/>
      </c>
    </row>
    <row r="18" spans="1:15" ht="15.75">
      <c r="A18" s="2" t="str">
        <f>IF(B18="","",IF(SUBTOTAL(3,$B$12:B18)=SUBTOTAL(3,$B$12:B17),"",SUBTOTAL(3,$B$12:B18)))</f>
        <v/>
      </c>
      <c r="B18" s="109" t="str">
        <f>IF(OR($C$6="",$J$6=""),"",IF(HKI!B18="","",HKI!B18))</f>
        <v/>
      </c>
      <c r="C18" s="110" t="str">
        <f>IF(OR($C$6="",$J$6=""),"",IF(HKI!C18="","",HKI!C18))</f>
        <v/>
      </c>
      <c r="D18" s="111" t="str">
        <f>IF(OR($C$6="",$J$6=""),"",IF(HKI!D18="","",HKI!D18))</f>
        <v/>
      </c>
      <c r="E18" s="29"/>
      <c r="F18" s="122"/>
      <c r="G18" s="123"/>
      <c r="H18" s="30"/>
      <c r="I18" s="123"/>
      <c r="J18" s="123"/>
      <c r="K18" s="30"/>
      <c r="L18" s="7" t="str">
        <f t="shared" si="1"/>
        <v/>
      </c>
      <c r="M18" s="128"/>
      <c r="N18" s="230" t="str">
        <f t="shared" si="2"/>
        <v/>
      </c>
      <c r="O18" s="1" t="str">
        <f t="shared" si="0"/>
        <v/>
      </c>
    </row>
    <row r="19" spans="1:15" ht="15.75">
      <c r="A19" s="2" t="str">
        <f>IF(B19="","",IF(SUBTOTAL(3,$B$12:B19)=SUBTOTAL(3,$B$12:B18),"",SUBTOTAL(3,$B$12:B19)))</f>
        <v/>
      </c>
      <c r="B19" s="109" t="str">
        <f>IF(OR($C$6="",$J$6=""),"",IF(HKI!B19="","",HKI!B19))</f>
        <v/>
      </c>
      <c r="C19" s="110" t="str">
        <f>IF(OR($C$6="",$J$6=""),"",IF(HKI!C19="","",HKI!C19))</f>
        <v/>
      </c>
      <c r="D19" s="111" t="str">
        <f>IF(OR($C$6="",$J$6=""),"",IF(HKI!D19="","",HKI!D19))</f>
        <v/>
      </c>
      <c r="E19" s="29"/>
      <c r="F19" s="122"/>
      <c r="G19" s="123"/>
      <c r="H19" s="30"/>
      <c r="I19" s="123"/>
      <c r="J19" s="123"/>
      <c r="K19" s="30"/>
      <c r="L19" s="7" t="str">
        <f t="shared" si="1"/>
        <v/>
      </c>
      <c r="M19" s="128"/>
      <c r="N19" s="230" t="str">
        <f t="shared" si="2"/>
        <v/>
      </c>
      <c r="O19" s="1" t="str">
        <f t="shared" si="0"/>
        <v/>
      </c>
    </row>
    <row r="20" spans="1:15" ht="15.75">
      <c r="A20" s="2" t="str">
        <f>IF(B20="","",IF(SUBTOTAL(3,$B$12:B20)=SUBTOTAL(3,$B$12:B19),"",SUBTOTAL(3,$B$12:B20)))</f>
        <v/>
      </c>
      <c r="B20" s="109" t="str">
        <f>IF(OR($C$6="",$J$6=""),"",IF(HKI!B20="","",HKI!B20))</f>
        <v/>
      </c>
      <c r="C20" s="110" t="str">
        <f>IF(OR($C$6="",$J$6=""),"",IF(HKI!C20="","",HKI!C20))</f>
        <v/>
      </c>
      <c r="D20" s="111" t="str">
        <f>IF(OR($C$6="",$J$6=""),"",IF(HKI!D20="","",HKI!D20))</f>
        <v/>
      </c>
      <c r="E20" s="29"/>
      <c r="F20" s="122"/>
      <c r="G20" s="123"/>
      <c r="H20" s="30"/>
      <c r="I20" s="123"/>
      <c r="J20" s="123"/>
      <c r="K20" s="30"/>
      <c r="L20" s="7" t="str">
        <f t="shared" si="1"/>
        <v/>
      </c>
      <c r="M20" s="128"/>
      <c r="N20" s="230" t="str">
        <f t="shared" si="2"/>
        <v/>
      </c>
      <c r="O20" s="1" t="str">
        <f t="shared" si="0"/>
        <v/>
      </c>
    </row>
    <row r="21" spans="1:15" ht="15.75">
      <c r="A21" s="2" t="str">
        <f>IF(B21="","",IF(SUBTOTAL(3,$B$12:B21)=SUBTOTAL(3,$B$12:B20),"",SUBTOTAL(3,$B$12:B21)))</f>
        <v/>
      </c>
      <c r="B21" s="109" t="str">
        <f>IF(OR($C$6="",$J$6=""),"",IF(HKI!B21="","",HKI!B21))</f>
        <v/>
      </c>
      <c r="C21" s="110" t="str">
        <f>IF(OR($C$6="",$J$6=""),"",IF(HKI!C21="","",HKI!C21))</f>
        <v/>
      </c>
      <c r="D21" s="111" t="str">
        <f>IF(OR($C$6="",$J$6=""),"",IF(HKI!D21="","",HKI!D21))</f>
        <v/>
      </c>
      <c r="E21" s="29"/>
      <c r="F21" s="122"/>
      <c r="G21" s="123"/>
      <c r="H21" s="30"/>
      <c r="I21" s="123"/>
      <c r="J21" s="123"/>
      <c r="K21" s="30"/>
      <c r="L21" s="7" t="str">
        <f t="shared" si="1"/>
        <v/>
      </c>
      <c r="M21" s="128"/>
      <c r="N21" s="230" t="str">
        <f t="shared" si="2"/>
        <v/>
      </c>
      <c r="O21" s="1" t="str">
        <f t="shared" si="0"/>
        <v/>
      </c>
    </row>
    <row r="22" spans="1:15" ht="15.75">
      <c r="A22" s="2" t="str">
        <f>IF(B22="","",IF(SUBTOTAL(3,$B$12:B22)=SUBTOTAL(3,$B$12:B21),"",SUBTOTAL(3,$B$12:B22)))</f>
        <v/>
      </c>
      <c r="B22" s="109" t="str">
        <f>IF(OR($C$6="",$J$6=""),"",IF(HKI!B22="","",HKI!B22))</f>
        <v/>
      </c>
      <c r="C22" s="110" t="str">
        <f>IF(OR($C$6="",$J$6=""),"",IF(HKI!C22="","",HKI!C22))</f>
        <v/>
      </c>
      <c r="D22" s="111" t="str">
        <f>IF(OR($C$6="",$J$6=""),"",IF(HKI!D22="","",HKI!D22))</f>
        <v/>
      </c>
      <c r="E22" s="29"/>
      <c r="F22" s="122"/>
      <c r="G22" s="123"/>
      <c r="H22" s="30"/>
      <c r="I22" s="123"/>
      <c r="J22" s="123"/>
      <c r="K22" s="30"/>
      <c r="L22" s="7" t="str">
        <f t="shared" si="1"/>
        <v/>
      </c>
      <c r="M22" s="128"/>
      <c r="N22" s="230" t="str">
        <f t="shared" si="2"/>
        <v/>
      </c>
      <c r="O22" s="1" t="str">
        <f t="shared" si="0"/>
        <v/>
      </c>
    </row>
    <row r="23" spans="1:15" ht="15.75">
      <c r="A23" s="2" t="str">
        <f>IF(B23="","",IF(SUBTOTAL(3,$B$12:B23)=SUBTOTAL(3,$B$12:B22),"",SUBTOTAL(3,$B$12:B23)))</f>
        <v/>
      </c>
      <c r="B23" s="109" t="str">
        <f>IF(OR($C$6="",$J$6=""),"",IF(HKI!B23="","",HKI!B23))</f>
        <v/>
      </c>
      <c r="C23" s="110" t="str">
        <f>IF(OR($C$6="",$J$6=""),"",IF(HKI!C23="","",HKI!C23))</f>
        <v/>
      </c>
      <c r="D23" s="111" t="str">
        <f>IF(OR($C$6="",$J$6=""),"",IF(HKI!D23="","",HKI!D23))</f>
        <v/>
      </c>
      <c r="E23" s="29"/>
      <c r="F23" s="122"/>
      <c r="G23" s="123"/>
      <c r="H23" s="30"/>
      <c r="I23" s="123"/>
      <c r="J23" s="123"/>
      <c r="K23" s="30"/>
      <c r="L23" s="7" t="str">
        <f t="shared" si="1"/>
        <v/>
      </c>
      <c r="M23" s="128"/>
      <c r="N23" s="230" t="str">
        <f t="shared" si="2"/>
        <v/>
      </c>
      <c r="O23" s="1" t="str">
        <f t="shared" si="0"/>
        <v/>
      </c>
    </row>
    <row r="24" spans="1:15" ht="15.75">
      <c r="A24" s="2" t="str">
        <f>IF(B24="","",IF(SUBTOTAL(3,$B$12:B24)=SUBTOTAL(3,$B$12:B23),"",SUBTOTAL(3,$B$12:B24)))</f>
        <v/>
      </c>
      <c r="B24" s="109" t="str">
        <f>IF(OR($C$6="",$J$6=""),"",IF(HKI!B24="","",HKI!B24))</f>
        <v/>
      </c>
      <c r="C24" s="110" t="str">
        <f>IF(OR($C$6="",$J$6=""),"",IF(HKI!C24="","",HKI!C24))</f>
        <v/>
      </c>
      <c r="D24" s="111" t="str">
        <f>IF(OR($C$6="",$J$6=""),"",IF(HKI!D24="","",HKI!D24))</f>
        <v/>
      </c>
      <c r="E24" s="29"/>
      <c r="F24" s="122"/>
      <c r="G24" s="123"/>
      <c r="H24" s="30"/>
      <c r="I24" s="123"/>
      <c r="J24" s="123"/>
      <c r="K24" s="30"/>
      <c r="L24" s="7" t="str">
        <f t="shared" si="1"/>
        <v/>
      </c>
      <c r="M24" s="128"/>
      <c r="N24" s="230" t="str">
        <f t="shared" si="2"/>
        <v/>
      </c>
      <c r="O24" s="1" t="str">
        <f t="shared" si="0"/>
        <v/>
      </c>
    </row>
    <row r="25" spans="1:15" ht="15.75">
      <c r="A25" s="2" t="str">
        <f>IF(B25="","",IF(SUBTOTAL(3,$B$12:B25)=SUBTOTAL(3,$B$12:B24),"",SUBTOTAL(3,$B$12:B25)))</f>
        <v/>
      </c>
      <c r="B25" s="109" t="str">
        <f>IF(OR($C$6="",$J$6=""),"",IF(HKI!B25="","",HKI!B25))</f>
        <v/>
      </c>
      <c r="C25" s="110" t="str">
        <f>IF(OR($C$6="",$J$6=""),"",IF(HKI!C25="","",HKI!C25))</f>
        <v/>
      </c>
      <c r="D25" s="111" t="str">
        <f>IF(OR($C$6="",$J$6=""),"",IF(HKI!D25="","",HKI!D25))</f>
        <v/>
      </c>
      <c r="E25" s="29"/>
      <c r="F25" s="122"/>
      <c r="G25" s="123"/>
      <c r="H25" s="30"/>
      <c r="I25" s="123"/>
      <c r="J25" s="123"/>
      <c r="K25" s="30"/>
      <c r="L25" s="7" t="str">
        <f t="shared" si="1"/>
        <v/>
      </c>
      <c r="M25" s="128"/>
      <c r="N25" s="230" t="str">
        <f t="shared" si="2"/>
        <v/>
      </c>
      <c r="O25" s="1" t="str">
        <f t="shared" si="0"/>
        <v/>
      </c>
    </row>
    <row r="26" spans="1:15" ht="15.75">
      <c r="A26" s="2" t="str">
        <f>IF(B26="","",IF(SUBTOTAL(3,$B$12:B26)=SUBTOTAL(3,$B$12:B25),"",SUBTOTAL(3,$B$12:B26)))</f>
        <v/>
      </c>
      <c r="B26" s="109" t="str">
        <f>IF(OR($C$6="",$J$6=""),"",IF(HKI!B26="","",HKI!B26))</f>
        <v/>
      </c>
      <c r="C26" s="110" t="str">
        <f>IF(OR($C$6="",$J$6=""),"",IF(HKI!C26="","",HKI!C26))</f>
        <v/>
      </c>
      <c r="D26" s="111" t="str">
        <f>IF(OR($C$6="",$J$6=""),"",IF(HKI!D26="","",HKI!D26))</f>
        <v/>
      </c>
      <c r="E26" s="29"/>
      <c r="F26" s="122"/>
      <c r="G26" s="123"/>
      <c r="H26" s="30"/>
      <c r="I26" s="123"/>
      <c r="J26" s="123"/>
      <c r="K26" s="30"/>
      <c r="L26" s="7" t="str">
        <f t="shared" si="1"/>
        <v/>
      </c>
      <c r="M26" s="128"/>
      <c r="N26" s="230" t="str">
        <f t="shared" si="2"/>
        <v/>
      </c>
      <c r="O26" s="1" t="str">
        <f t="shared" si="0"/>
        <v/>
      </c>
    </row>
    <row r="27" spans="1:15" ht="15.75">
      <c r="A27" s="2" t="str">
        <f>IF(B27="","",IF(SUBTOTAL(3,$B$12:B27)=SUBTOTAL(3,$B$12:B26),"",SUBTOTAL(3,$B$12:B27)))</f>
        <v/>
      </c>
      <c r="B27" s="109" t="str">
        <f>IF(OR($C$6="",$J$6=""),"",IF(HKI!B27="","",HKI!B27))</f>
        <v/>
      </c>
      <c r="C27" s="110" t="str">
        <f>IF(OR($C$6="",$J$6=""),"",IF(HKI!C27="","",HKI!C27))</f>
        <v/>
      </c>
      <c r="D27" s="111" t="str">
        <f>IF(OR($C$6="",$J$6=""),"",IF(HKI!D27="","",HKI!D27))</f>
        <v/>
      </c>
      <c r="E27" s="29"/>
      <c r="F27" s="122"/>
      <c r="G27" s="123"/>
      <c r="H27" s="30"/>
      <c r="I27" s="123"/>
      <c r="J27" s="123"/>
      <c r="K27" s="30"/>
      <c r="L27" s="7" t="str">
        <f t="shared" si="1"/>
        <v/>
      </c>
      <c r="M27" s="128"/>
      <c r="N27" s="230" t="str">
        <f t="shared" si="2"/>
        <v/>
      </c>
      <c r="O27" s="1" t="str">
        <f t="shared" si="0"/>
        <v/>
      </c>
    </row>
    <row r="28" spans="1:15" ht="15.75">
      <c r="A28" s="2" t="str">
        <f>IF(B28="","",IF(SUBTOTAL(3,$B$12:B28)=SUBTOTAL(3,$B$12:B27),"",SUBTOTAL(3,$B$12:B28)))</f>
        <v/>
      </c>
      <c r="B28" s="109" t="str">
        <f>IF(OR($C$6="",$J$6=""),"",IF(HKI!B28="","",HKI!B28))</f>
        <v/>
      </c>
      <c r="C28" s="110" t="str">
        <f>IF(OR($C$6="",$J$6=""),"",IF(HKI!C28="","",HKI!C28))</f>
        <v/>
      </c>
      <c r="D28" s="111" t="str">
        <f>IF(OR($C$6="",$J$6=""),"",IF(HKI!D28="","",HKI!D28))</f>
        <v/>
      </c>
      <c r="E28" s="29"/>
      <c r="F28" s="122"/>
      <c r="G28" s="123"/>
      <c r="H28" s="30"/>
      <c r="I28" s="123"/>
      <c r="J28" s="123"/>
      <c r="K28" s="30"/>
      <c r="L28" s="7" t="str">
        <f t="shared" si="1"/>
        <v/>
      </c>
      <c r="M28" s="128"/>
      <c r="N28" s="230" t="str">
        <f t="shared" si="2"/>
        <v/>
      </c>
      <c r="O28" s="1" t="str">
        <f t="shared" si="0"/>
        <v/>
      </c>
    </row>
    <row r="29" spans="1:15" ht="15.75">
      <c r="A29" s="2" t="str">
        <f>IF(B29="","",IF(SUBTOTAL(3,$B$12:B29)=SUBTOTAL(3,$B$12:B28),"",SUBTOTAL(3,$B$12:B29)))</f>
        <v/>
      </c>
      <c r="B29" s="109" t="str">
        <f>IF(OR($C$6="",$J$6=""),"",IF(HKI!B29="","",HKI!B29))</f>
        <v/>
      </c>
      <c r="C29" s="110" t="str">
        <f>IF(OR($C$6="",$J$6=""),"",IF(HKI!C29="","",HKI!C29))</f>
        <v/>
      </c>
      <c r="D29" s="111" t="str">
        <f>IF(OR($C$6="",$J$6=""),"",IF(HKI!D29="","",HKI!D29))</f>
        <v/>
      </c>
      <c r="E29" s="29"/>
      <c r="F29" s="122"/>
      <c r="G29" s="123"/>
      <c r="H29" s="30"/>
      <c r="I29" s="123"/>
      <c r="J29" s="123"/>
      <c r="K29" s="30"/>
      <c r="L29" s="7" t="str">
        <f t="shared" si="1"/>
        <v/>
      </c>
      <c r="M29" s="128"/>
      <c r="N29" s="230" t="str">
        <f t="shared" si="2"/>
        <v/>
      </c>
      <c r="O29" s="1" t="str">
        <f t="shared" si="0"/>
        <v/>
      </c>
    </row>
    <row r="30" spans="1:15" ht="15.75">
      <c r="A30" s="2" t="str">
        <f>IF(B30="","",IF(SUBTOTAL(3,$B$12:B30)=SUBTOTAL(3,$B$12:B29),"",SUBTOTAL(3,$B$12:B30)))</f>
        <v/>
      </c>
      <c r="B30" s="109" t="str">
        <f>IF(OR($C$6="",$J$6=""),"",IF(HKI!B30="","",HKI!B30))</f>
        <v/>
      </c>
      <c r="C30" s="110" t="str">
        <f>IF(OR($C$6="",$J$6=""),"",IF(HKI!C30="","",HKI!C30))</f>
        <v/>
      </c>
      <c r="D30" s="111" t="str">
        <f>IF(OR($C$6="",$J$6=""),"",IF(HKI!D30="","",HKI!D30))</f>
        <v/>
      </c>
      <c r="E30" s="29"/>
      <c r="F30" s="122"/>
      <c r="G30" s="123"/>
      <c r="H30" s="30"/>
      <c r="I30" s="123"/>
      <c r="J30" s="123"/>
      <c r="K30" s="30"/>
      <c r="L30" s="7" t="str">
        <f t="shared" si="1"/>
        <v/>
      </c>
      <c r="M30" s="128"/>
      <c r="N30" s="230" t="str">
        <f t="shared" si="2"/>
        <v/>
      </c>
      <c r="O30" s="1" t="str">
        <f t="shared" si="0"/>
        <v/>
      </c>
    </row>
    <row r="31" spans="1:15" ht="15.75">
      <c r="A31" s="2" t="str">
        <f>IF(B31="","",IF(SUBTOTAL(3,$B$12:B31)=SUBTOTAL(3,$B$12:B30),"",SUBTOTAL(3,$B$12:B31)))</f>
        <v/>
      </c>
      <c r="B31" s="109" t="str">
        <f>IF(OR($C$6="",$J$6=""),"",IF(HKI!B31="","",HKI!B31))</f>
        <v/>
      </c>
      <c r="C31" s="110" t="str">
        <f>IF(OR($C$6="",$J$6=""),"",IF(HKI!C31="","",HKI!C31))</f>
        <v/>
      </c>
      <c r="D31" s="111" t="str">
        <f>IF(OR($C$6="",$J$6=""),"",IF(HKI!D31="","",HKI!D31))</f>
        <v/>
      </c>
      <c r="E31" s="29"/>
      <c r="F31" s="122"/>
      <c r="G31" s="123"/>
      <c r="H31" s="30"/>
      <c r="I31" s="123"/>
      <c r="J31" s="123"/>
      <c r="K31" s="30"/>
      <c r="L31" s="7" t="str">
        <f t="shared" si="1"/>
        <v/>
      </c>
      <c r="M31" s="128"/>
      <c r="N31" s="230" t="str">
        <f t="shared" si="2"/>
        <v/>
      </c>
      <c r="O31" s="1" t="str">
        <f t="shared" si="0"/>
        <v/>
      </c>
    </row>
    <row r="32" spans="1:15" ht="15.75">
      <c r="A32" s="2" t="str">
        <f>IF(B32="","",IF(SUBTOTAL(3,$B$12:B32)=SUBTOTAL(3,$B$12:B31),"",SUBTOTAL(3,$B$12:B32)))</f>
        <v/>
      </c>
      <c r="B32" s="109" t="str">
        <f>IF(OR($C$6="",$J$6=""),"",IF(HKI!B32="","",HKI!B32))</f>
        <v/>
      </c>
      <c r="C32" s="110" t="str">
        <f>IF(OR($C$6="",$J$6=""),"",IF(HKI!C32="","",HKI!C32))</f>
        <v/>
      </c>
      <c r="D32" s="111" t="str">
        <f>IF(OR($C$6="",$J$6=""),"",IF(HKI!D32="","",HKI!D32))</f>
        <v/>
      </c>
      <c r="E32" s="29"/>
      <c r="F32" s="122"/>
      <c r="G32" s="123"/>
      <c r="H32" s="30"/>
      <c r="I32" s="123"/>
      <c r="J32" s="123"/>
      <c r="K32" s="30"/>
      <c r="L32" s="7" t="str">
        <f t="shared" si="1"/>
        <v/>
      </c>
      <c r="M32" s="128"/>
      <c r="N32" s="230" t="str">
        <f t="shared" si="2"/>
        <v/>
      </c>
      <c r="O32" s="1" t="str">
        <f t="shared" si="0"/>
        <v/>
      </c>
    </row>
    <row r="33" spans="1:15" ht="15.75">
      <c r="A33" s="2" t="str">
        <f>IF(B33="","",IF(SUBTOTAL(3,$B$12:B33)=SUBTOTAL(3,$B$12:B32),"",SUBTOTAL(3,$B$12:B33)))</f>
        <v/>
      </c>
      <c r="B33" s="109" t="str">
        <f>IF(OR($C$6="",$J$6=""),"",IF(HKI!B33="","",HKI!B33))</f>
        <v/>
      </c>
      <c r="C33" s="110" t="str">
        <f>IF(OR($C$6="",$J$6=""),"",IF(HKI!C33="","",HKI!C33))</f>
        <v/>
      </c>
      <c r="D33" s="111" t="str">
        <f>IF(OR($C$6="",$J$6=""),"",IF(HKI!D33="","",HKI!D33))</f>
        <v/>
      </c>
      <c r="E33" s="29"/>
      <c r="F33" s="122"/>
      <c r="G33" s="123"/>
      <c r="H33" s="30"/>
      <c r="I33" s="123"/>
      <c r="J33" s="123"/>
      <c r="K33" s="30"/>
      <c r="L33" s="7" t="str">
        <f t="shared" si="1"/>
        <v/>
      </c>
      <c r="M33" s="128"/>
      <c r="N33" s="230" t="str">
        <f t="shared" si="2"/>
        <v/>
      </c>
      <c r="O33" s="1" t="str">
        <f t="shared" si="0"/>
        <v/>
      </c>
    </row>
    <row r="34" spans="1:15" ht="15.75">
      <c r="A34" s="2" t="str">
        <f>IF(B34="","",IF(SUBTOTAL(3,$B$12:B34)=SUBTOTAL(3,$B$12:B33),"",SUBTOTAL(3,$B$12:B34)))</f>
        <v/>
      </c>
      <c r="B34" s="109" t="str">
        <f>IF(OR($C$6="",$J$6=""),"",IF(HKI!B34="","",HKI!B34))</f>
        <v/>
      </c>
      <c r="C34" s="110" t="str">
        <f>IF(OR($C$6="",$J$6=""),"",IF(HKI!C34="","",HKI!C34))</f>
        <v/>
      </c>
      <c r="D34" s="111" t="str">
        <f>IF(OR($C$6="",$J$6=""),"",IF(HKI!D34="","",HKI!D34))</f>
        <v/>
      </c>
      <c r="E34" s="29"/>
      <c r="F34" s="122"/>
      <c r="G34" s="123"/>
      <c r="H34" s="30"/>
      <c r="I34" s="123"/>
      <c r="J34" s="123"/>
      <c r="K34" s="30"/>
      <c r="L34" s="7" t="str">
        <f t="shared" si="1"/>
        <v/>
      </c>
      <c r="M34" s="128"/>
      <c r="N34" s="230" t="str">
        <f t="shared" si="2"/>
        <v/>
      </c>
      <c r="O34" s="1" t="str">
        <f t="shared" si="0"/>
        <v/>
      </c>
    </row>
    <row r="35" spans="1:15" ht="15.75">
      <c r="A35" s="2" t="str">
        <f>IF(B35="","",IF(SUBTOTAL(3,$B$12:B35)=SUBTOTAL(3,$B$12:B34),"",SUBTOTAL(3,$B$12:B35)))</f>
        <v/>
      </c>
      <c r="B35" s="109" t="str">
        <f>IF(OR($C$6="",$J$6=""),"",IF(HKI!B35="","",HKI!B35))</f>
        <v/>
      </c>
      <c r="C35" s="110" t="str">
        <f>IF(OR($C$6="",$J$6=""),"",IF(HKI!C35="","",HKI!C35))</f>
        <v/>
      </c>
      <c r="D35" s="111" t="str">
        <f>IF(OR($C$6="",$J$6=""),"",IF(HKI!D35="","",HKI!D35))</f>
        <v/>
      </c>
      <c r="E35" s="29"/>
      <c r="F35" s="122"/>
      <c r="G35" s="123"/>
      <c r="H35" s="30"/>
      <c r="I35" s="123"/>
      <c r="J35" s="123"/>
      <c r="K35" s="30"/>
      <c r="L35" s="7" t="str">
        <f t="shared" si="1"/>
        <v/>
      </c>
      <c r="M35" s="128"/>
      <c r="N35" s="230" t="str">
        <f t="shared" si="2"/>
        <v/>
      </c>
      <c r="O35" s="1" t="str">
        <f t="shared" si="0"/>
        <v/>
      </c>
    </row>
    <row r="36" spans="1:15" ht="15.75">
      <c r="A36" s="2" t="str">
        <f>IF(B36="","",IF(SUBTOTAL(3,$B$12:B36)=SUBTOTAL(3,$B$12:B35),"",SUBTOTAL(3,$B$12:B36)))</f>
        <v/>
      </c>
      <c r="B36" s="109" t="str">
        <f>IF(OR($C$6="",$J$6=""),"",IF(HKI!B36="","",HKI!B36))</f>
        <v/>
      </c>
      <c r="C36" s="110" t="str">
        <f>IF(OR($C$6="",$J$6=""),"",IF(HKI!C36="","",HKI!C36))</f>
        <v/>
      </c>
      <c r="D36" s="111" t="str">
        <f>IF(OR($C$6="",$J$6=""),"",IF(HKI!D36="","",HKI!D36))</f>
        <v/>
      </c>
      <c r="E36" s="29"/>
      <c r="F36" s="122"/>
      <c r="G36" s="123"/>
      <c r="H36" s="30"/>
      <c r="I36" s="123"/>
      <c r="J36" s="123"/>
      <c r="K36" s="30"/>
      <c r="L36" s="7" t="str">
        <f t="shared" si="1"/>
        <v/>
      </c>
      <c r="M36" s="128"/>
      <c r="N36" s="230" t="str">
        <f t="shared" si="2"/>
        <v/>
      </c>
      <c r="O36" s="1" t="str">
        <f t="shared" si="0"/>
        <v/>
      </c>
    </row>
    <row r="37" spans="1:15" ht="15.75">
      <c r="A37" s="2" t="str">
        <f>IF(B37="","",IF(SUBTOTAL(3,$B$12:B37)=SUBTOTAL(3,$B$12:B36),"",SUBTOTAL(3,$B$12:B37)))</f>
        <v/>
      </c>
      <c r="B37" s="109" t="str">
        <f>IF(OR($C$6="",$J$6=""),"",IF(HKI!B37="","",HKI!B37))</f>
        <v/>
      </c>
      <c r="C37" s="110" t="str">
        <f>IF(OR($C$6="",$J$6=""),"",IF(HKI!C37="","",HKI!C37))</f>
        <v/>
      </c>
      <c r="D37" s="111" t="str">
        <f>IF(OR($C$6="",$J$6=""),"",IF(HKI!D37="","",HKI!D37))</f>
        <v/>
      </c>
      <c r="E37" s="29"/>
      <c r="F37" s="125"/>
      <c r="G37" s="126"/>
      <c r="H37" s="30"/>
      <c r="I37" s="126"/>
      <c r="J37" s="126"/>
      <c r="K37" s="30"/>
      <c r="L37" s="7" t="str">
        <f t="shared" si="1"/>
        <v/>
      </c>
      <c r="M37" s="128"/>
      <c r="N37" s="230" t="str">
        <f t="shared" si="2"/>
        <v/>
      </c>
      <c r="O37" s="1" t="str">
        <f t="shared" si="0"/>
        <v/>
      </c>
    </row>
    <row r="38" spans="1:15" ht="15.75">
      <c r="A38" s="2" t="str">
        <f>IF(B38="","",IF(SUBTOTAL(3,$B$12:B38)=SUBTOTAL(3,$B$12:B37),"",SUBTOTAL(3,$B$12:B38)))</f>
        <v/>
      </c>
      <c r="B38" s="109" t="str">
        <f>IF(OR($C$6="",$J$6=""),"",IF(HKI!B38="","",HKI!B38))</f>
        <v/>
      </c>
      <c r="C38" s="110" t="str">
        <f>IF(OR($C$6="",$J$6=""),"",IF(HKI!C38="","",HKI!C38))</f>
        <v/>
      </c>
      <c r="D38" s="111" t="str">
        <f>IF(OR($C$6="",$J$6=""),"",IF(HKI!D38="","",HKI!D38))</f>
        <v/>
      </c>
      <c r="E38" s="29"/>
      <c r="F38" s="122"/>
      <c r="G38" s="123"/>
      <c r="H38" s="30"/>
      <c r="I38" s="123"/>
      <c r="J38" s="123"/>
      <c r="K38" s="30"/>
      <c r="L38" s="7" t="str">
        <f t="shared" si="1"/>
        <v/>
      </c>
      <c r="M38" s="128"/>
      <c r="N38" s="230" t="str">
        <f t="shared" si="2"/>
        <v/>
      </c>
      <c r="O38" s="1" t="str">
        <f t="shared" si="0"/>
        <v/>
      </c>
    </row>
    <row r="39" spans="1:15" ht="15.75">
      <c r="A39" s="2" t="str">
        <f>IF(B39="","",IF(SUBTOTAL(3,$B$12:B39)=SUBTOTAL(3,$B$12:B38),"",SUBTOTAL(3,$B$12:B39)))</f>
        <v/>
      </c>
      <c r="B39" s="109" t="str">
        <f>IF(OR($C$6="",$J$6=""),"",IF(HKI!B39="","",HKI!B39))</f>
        <v/>
      </c>
      <c r="C39" s="110" t="str">
        <f>IF(OR($C$6="",$J$6=""),"",IF(HKI!C39="","",HKI!C39))</f>
        <v/>
      </c>
      <c r="D39" s="111" t="str">
        <f>IF(OR($C$6="",$J$6=""),"",IF(HKI!D39="","",HKI!D39))</f>
        <v/>
      </c>
      <c r="E39" s="29"/>
      <c r="F39" s="122"/>
      <c r="G39" s="123"/>
      <c r="H39" s="30"/>
      <c r="I39" s="123"/>
      <c r="J39" s="123"/>
      <c r="K39" s="30"/>
      <c r="L39" s="7" t="str">
        <f t="shared" si="1"/>
        <v/>
      </c>
      <c r="M39" s="128"/>
      <c r="N39" s="230" t="str">
        <f t="shared" si="2"/>
        <v/>
      </c>
      <c r="O39" s="1" t="str">
        <f t="shared" si="0"/>
        <v/>
      </c>
    </row>
    <row r="40" spans="1:15" ht="15.75">
      <c r="A40" s="2" t="str">
        <f>IF(B40="","",IF(SUBTOTAL(3,$B$12:B40)=SUBTOTAL(3,$B$12:B39),"",SUBTOTAL(3,$B$12:B40)))</f>
        <v/>
      </c>
      <c r="B40" s="109" t="str">
        <f>IF(OR($C$6="",$J$6=""),"",IF(HKI!B40="","",HKI!B40))</f>
        <v/>
      </c>
      <c r="C40" s="110" t="str">
        <f>IF(OR($C$6="",$J$6=""),"",IF(HKI!C40="","",HKI!C40))</f>
        <v/>
      </c>
      <c r="D40" s="111" t="str">
        <f>IF(OR($C$6="",$J$6=""),"",IF(HKI!D40="","",HKI!D40))</f>
        <v/>
      </c>
      <c r="E40" s="29"/>
      <c r="F40" s="122"/>
      <c r="G40" s="123"/>
      <c r="H40" s="30"/>
      <c r="I40" s="123"/>
      <c r="J40" s="123"/>
      <c r="K40" s="30"/>
      <c r="L40" s="7" t="str">
        <f t="shared" si="1"/>
        <v/>
      </c>
      <c r="M40" s="128"/>
      <c r="N40" s="230" t="str">
        <f t="shared" si="2"/>
        <v/>
      </c>
      <c r="O40" s="1" t="str">
        <f t="shared" si="0"/>
        <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si="0"/>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0"/>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0"/>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0"/>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0"/>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0"/>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0"/>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0"/>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0"/>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0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0 SV</v>
      </c>
      <c r="G54" s="423"/>
      <c r="H54" s="423" t="str">
        <f>IF(B12="","","("&amp;ROUND(COUNTIF($O$12:$O$51,"XS")*100/MAX($A$12:$A$51),2)&amp;"%"&amp;")")</f>
        <v/>
      </c>
      <c r="I54" s="423"/>
      <c r="J54" s="421" t="str">
        <f>IF(B12="","","Tổng số SV có điểm &gt;= 5 đ : "&amp;COUNTIF(N12:N51,"&gt;=5")&amp;" SV"&amp;" ("&amp;ROUND(COUNTIF(N12:N51,"&gt;=5")*100/MAX($A$12:$A$51),2)&amp;"%"&amp;")")</f>
        <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0 SV</v>
      </c>
      <c r="G55" s="423"/>
      <c r="H55" s="423" t="str">
        <f>IF(B12="","","("&amp;ROUND(COUNTIF($O$12:$O$51,"Giỏi")*100/MAX($A$12:$A$51),2)&amp;"%"&amp;")")</f>
        <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0 SV</v>
      </c>
      <c r="G56" s="423"/>
      <c r="H56" s="423" t="str">
        <f>IF(B12="","","("&amp;ROUND(COUNTIF($O$12:$O$51,"Khá")*100/MAX($A$12:$A$51),2)&amp;"%"&amp;")")</f>
        <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0 SV</v>
      </c>
      <c r="G57" s="423"/>
      <c r="H57" s="423" t="str">
        <f>IF(B12="","","("&amp;ROUND(COUNTIF($O$12:$O$51,"TBK")*100/MAX($A$12:$A$51),2)&amp;"%"&amp;")")</f>
        <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0 SV</v>
      </c>
      <c r="G58" s="423"/>
      <c r="H58" s="423" t="str">
        <f>IF(B12="","","("&amp;ROUND(COUNTIF($O$12:$O$51,"TB")*100/MAX($A$12:$A$51),2)&amp;"%"&amp;")")</f>
        <v/>
      </c>
      <c r="I58" s="423"/>
      <c r="J58" s="422" t="str">
        <f>IF(B12="","","Tổng số SV có điểm &lt; 5 đ : "&amp;COUNTIF(N12:N51,"&lt;5")&amp;" SV"&amp;" ("&amp;ROUND(COUNTIF(N12:N51,"&lt;5")*100/MAX($A$12:$A$51),2)&amp;"%"&amp;")")</f>
        <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0 SV</v>
      </c>
      <c r="G59" s="423"/>
      <c r="H59" s="423" t="str">
        <f>IF(B12="","","("&amp;ROUND(COUNTIF($O$12:$O$51,"Yếu")*100/MAX($A$12:$A$51),2)&amp;"%"&amp;")")</f>
        <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0 SV</v>
      </c>
      <c r="G60" s="423"/>
      <c r="H60" s="423" t="str">
        <f>IF(B12="","","("&amp;ROUND(COUNTIF($O$12:$O$51,"Kém")*100/MAX($A$12:$A$51),2)&amp;"%"&amp;")")</f>
        <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F3:N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A63:C63"/>
    <mergeCell ref="D63:H63"/>
    <mergeCell ref="K63:N63"/>
    <mergeCell ref="J58:N61"/>
    <mergeCell ref="B59:E59"/>
    <mergeCell ref="F59:G59"/>
    <mergeCell ref="H59:I59"/>
    <mergeCell ref="B60:E60"/>
    <mergeCell ref="F60:G60"/>
    <mergeCell ref="H60:I60"/>
    <mergeCell ref="B58:E58"/>
    <mergeCell ref="F58:G58"/>
    <mergeCell ref="H58:I58"/>
    <mergeCell ref="J54:N57"/>
    <mergeCell ref="F10:H11"/>
    <mergeCell ref="I10:K11"/>
    <mergeCell ref="F8:K9"/>
    <mergeCell ref="B61:E61"/>
    <mergeCell ref="F61:G61"/>
    <mergeCell ref="H61:I61"/>
    <mergeCell ref="B57:E57"/>
    <mergeCell ref="F57:G57"/>
    <mergeCell ref="H57:I57"/>
    <mergeCell ref="B55:E55"/>
    <mergeCell ref="F55:G55"/>
    <mergeCell ref="H55:I55"/>
    <mergeCell ref="B56:E56"/>
    <mergeCell ref="F56:G56"/>
    <mergeCell ref="H56:I56"/>
    <mergeCell ref="L8:L11"/>
    <mergeCell ref="M8:M11"/>
    <mergeCell ref="N8:N11"/>
    <mergeCell ref="O8:O11"/>
    <mergeCell ref="C8:D11"/>
  </mergeCells>
  <conditionalFormatting sqref="L12:L51">
    <cfRule type="cellIs" dxfId="21" priority="1" stopIfTrue="1" operator="lessThan">
      <formula>3</formula>
    </cfRule>
  </conditionalFormatting>
  <conditionalFormatting sqref="N12:N51">
    <cfRule type="cellIs" dxfId="20" priority="2" stopIfTrue="1" operator="lessThan">
      <formula>5</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oddFooter>&amp;Rtrang &amp;P/&amp;N</oddFooter>
  </headerFooter>
</worksheet>
</file>

<file path=xl/worksheets/sheet15.xml><?xml version="1.0" encoding="utf-8"?>
<worksheet xmlns="http://schemas.openxmlformats.org/spreadsheetml/2006/main" xmlns:r="http://schemas.openxmlformats.org/officeDocument/2006/relationships">
  <dimension ref="A1:O63"/>
  <sheetViews>
    <sheetView workbookViewId="0">
      <selection activeCell="C6" sqref="C6:G6 J6 M6:N6 A12:D51 N12:O51 L12:L51 B53:G53 B54:N61"/>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443" t="s">
        <v>966</v>
      </c>
      <c r="G3" s="443"/>
      <c r="H3" s="443"/>
      <c r="I3" s="443"/>
      <c r="J3" s="443"/>
      <c r="K3" s="443"/>
      <c r="L3" s="443"/>
      <c r="M3" s="443"/>
      <c r="N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IF(M6="","",IF(VLOOKUP(M6,'LOP-MON'!A2:Q19,10,FALSE)=0,"",VLOOKUP(M6,'LOP-MON'!A2:Q19,10,FALSE)))</f>
        <v/>
      </c>
      <c r="D6" s="435"/>
      <c r="E6" s="435"/>
      <c r="F6" s="435"/>
      <c r="G6" s="435"/>
      <c r="H6" s="436" t="s">
        <v>969</v>
      </c>
      <c r="I6" s="436"/>
      <c r="J6" s="102" t="str">
        <f>IF(M6="","",IF(VLOOKUP(CONCATENATE(MID(H6,4,4),MID(M6,1,2),MID(M6,6,2)),'LOP-MON'!A2:Q19,10,FALSE)=0,"",VLOOKUP(CONCATENATE(MID(H6,4,4),MID(M6,1,2),MID(M6,6,2)),'LOP-MON'!A2:Q19,10,FALSE)))</f>
        <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5.75">
      <c r="A12" s="2" t="str">
        <f>IF(B12="","",SUBTOTAL(3,$B$12:B12))</f>
        <v/>
      </c>
      <c r="B12" s="109" t="str">
        <f>IF(OR($C$6="",$J$6=""),"",IF(HKI!B12="","",HKI!B12))</f>
        <v/>
      </c>
      <c r="C12" s="110" t="str">
        <f>IF(OR($C$6="",$J$6=""),"",IF(HKI!C12="","",HKI!C12))</f>
        <v/>
      </c>
      <c r="D12" s="111" t="str">
        <f>IF(OR($C$6="",$J$6=""),"",IF(HKI!D12="","",HKI!D12))</f>
        <v/>
      </c>
      <c r="E12" s="29"/>
      <c r="F12" s="122"/>
      <c r="G12" s="123"/>
      <c r="H12" s="124"/>
      <c r="I12" s="123"/>
      <c r="J12" s="123"/>
      <c r="K12" s="30"/>
      <c r="L12" s="7" t="str">
        <f>IF(OR(B12="",$C$6="",$J$6=""),"",IF(ISNUMBER(E12)=TRUE,"",IF((COUNT(F12:K12))=0,0,ROUND((SUM(F12:H12)+2*SUM(I12:K12))/(COUNT(F12:H12)+2*COUNT(I12:K12)),1))))</f>
        <v/>
      </c>
      <c r="M12" s="128"/>
      <c r="N12" s="230" t="str">
        <f>IF(OR(B12="",$C$6="",$J$6=""),"",IF(ISNUMBER(E12)=TRUE,E12,ROUND((L12*0.4+M12*0.6),1)))</f>
        <v/>
      </c>
      <c r="O12" s="1" t="str">
        <f t="shared" ref="O12:O51" si="0">IF(B12="","",IF(N12="","KXL",IF(N12&lt;4,"Kém",IF(N12&lt;5,"Yếu",IF(N12&lt;6,"TB",IF(N12&lt;7,"TBK",IF(N12&lt;8,"Khá",IF(N12&lt;9,"Giỏi","XS"))))))))</f>
        <v/>
      </c>
    </row>
    <row r="13" spans="1:15" ht="15.75">
      <c r="A13" s="2" t="str">
        <f>IF(B13="","",IF(SUBTOTAL(3,$B$12:B13)=SUBTOTAL(3,$B$12:B12),"",SUBTOTAL(3,$B$12:B13)))</f>
        <v/>
      </c>
      <c r="B13" s="109" t="str">
        <f>IF(OR($C$6="",$J$6=""),"",IF(HKI!B13="","",HKI!B13))</f>
        <v/>
      </c>
      <c r="C13" s="110" t="str">
        <f>IF(OR($C$6="",$J$6=""),"",IF(HKI!C13="","",HKI!C13))</f>
        <v/>
      </c>
      <c r="D13" s="111" t="str">
        <f>IF(OR($C$6="",$J$6=""),"",IF(HKI!D13="","",HKI!D13))</f>
        <v/>
      </c>
      <c r="E13" s="29"/>
      <c r="F13" s="122"/>
      <c r="G13" s="123"/>
      <c r="H13" s="30"/>
      <c r="I13" s="123"/>
      <c r="J13" s="123"/>
      <c r="K13" s="30"/>
      <c r="L13" s="7" t="str">
        <f t="shared" ref="L13:L51" si="1">IF(OR(B13="",$C$6="",$J$6=""),"",IF(ISNUMBER(E13)=TRUE,"",IF((COUNT(F13:K13))=0,0,ROUND((SUM(F13:H13)+2*SUM(I13:K13))/(COUNT(F13:H13)+2*COUNT(I13:K13)),1))))</f>
        <v/>
      </c>
      <c r="M13" s="128"/>
      <c r="N13" s="230" t="str">
        <f t="shared" ref="N13:N51" si="2">IF(OR(B13="",$C$6="",$J$6=""),"",IF(ISNUMBER(E13)=TRUE,E13,ROUND((L13*0.4+M13*0.6),1)))</f>
        <v/>
      </c>
      <c r="O13" s="1" t="str">
        <f t="shared" si="0"/>
        <v/>
      </c>
    </row>
    <row r="14" spans="1:15" ht="15.75">
      <c r="A14" s="2" t="str">
        <f>IF(B14="","",IF(SUBTOTAL(3,$B$12:B14)=SUBTOTAL(3,$B$12:B13),"",SUBTOTAL(3,$B$12:B14)))</f>
        <v/>
      </c>
      <c r="B14" s="109" t="str">
        <f>IF(OR($C$6="",$J$6=""),"",IF(HKI!B14="","",HKI!B14))</f>
        <v/>
      </c>
      <c r="C14" s="110" t="str">
        <f>IF(OR($C$6="",$J$6=""),"",IF(HKI!C14="","",HKI!C14))</f>
        <v/>
      </c>
      <c r="D14" s="111" t="str">
        <f>IF(OR($C$6="",$J$6=""),"",IF(HKI!D14="","",HKI!D14))</f>
        <v/>
      </c>
      <c r="E14" s="29"/>
      <c r="F14" s="122"/>
      <c r="G14" s="123"/>
      <c r="H14" s="30"/>
      <c r="I14" s="123"/>
      <c r="J14" s="123"/>
      <c r="K14" s="30"/>
      <c r="L14" s="7" t="str">
        <f t="shared" si="1"/>
        <v/>
      </c>
      <c r="M14" s="128"/>
      <c r="N14" s="230" t="str">
        <f t="shared" si="2"/>
        <v/>
      </c>
      <c r="O14" s="1" t="str">
        <f t="shared" si="0"/>
        <v/>
      </c>
    </row>
    <row r="15" spans="1:15" ht="15.75">
      <c r="A15" s="2" t="str">
        <f>IF(B15="","",IF(SUBTOTAL(3,$B$12:B15)=SUBTOTAL(3,$B$12:B14),"",SUBTOTAL(3,$B$12:B15)))</f>
        <v/>
      </c>
      <c r="B15" s="109" t="str">
        <f>IF(OR($C$6="",$J$6=""),"",IF(HKI!B15="","",HKI!B15))</f>
        <v/>
      </c>
      <c r="C15" s="110" t="str">
        <f>IF(OR($C$6="",$J$6=""),"",IF(HKI!C15="","",HKI!C15))</f>
        <v/>
      </c>
      <c r="D15" s="111" t="str">
        <f>IF(OR($C$6="",$J$6=""),"",IF(HKI!D15="","",HKI!D15))</f>
        <v/>
      </c>
      <c r="E15" s="29"/>
      <c r="F15" s="122"/>
      <c r="G15" s="123"/>
      <c r="H15" s="30"/>
      <c r="I15" s="123"/>
      <c r="J15" s="123"/>
      <c r="K15" s="30"/>
      <c r="L15" s="7" t="str">
        <f t="shared" si="1"/>
        <v/>
      </c>
      <c r="M15" s="128"/>
      <c r="N15" s="230" t="str">
        <f t="shared" si="2"/>
        <v/>
      </c>
      <c r="O15" s="1" t="str">
        <f t="shared" si="0"/>
        <v/>
      </c>
    </row>
    <row r="16" spans="1:15" ht="15.75">
      <c r="A16" s="2" t="str">
        <f>IF(B16="","",IF(SUBTOTAL(3,$B$12:B16)=SUBTOTAL(3,$B$12:B15),"",SUBTOTAL(3,$B$12:B16)))</f>
        <v/>
      </c>
      <c r="B16" s="109" t="str">
        <f>IF(OR($C$6="",$J$6=""),"",IF(HKI!B16="","",HKI!B16))</f>
        <v/>
      </c>
      <c r="C16" s="110" t="str">
        <f>IF(OR($C$6="",$J$6=""),"",IF(HKI!C16="","",HKI!C16))</f>
        <v/>
      </c>
      <c r="D16" s="111" t="str">
        <f>IF(OR($C$6="",$J$6=""),"",IF(HKI!D16="","",HKI!D16))</f>
        <v/>
      </c>
      <c r="E16" s="29"/>
      <c r="F16" s="122"/>
      <c r="G16" s="123"/>
      <c r="H16" s="30"/>
      <c r="I16" s="123"/>
      <c r="J16" s="123"/>
      <c r="K16" s="30"/>
      <c r="L16" s="7" t="str">
        <f t="shared" si="1"/>
        <v/>
      </c>
      <c r="M16" s="128"/>
      <c r="N16" s="230" t="str">
        <f t="shared" si="2"/>
        <v/>
      </c>
      <c r="O16" s="1" t="str">
        <f t="shared" si="0"/>
        <v/>
      </c>
    </row>
    <row r="17" spans="1:15" ht="15.75">
      <c r="A17" s="2" t="str">
        <f>IF(B17="","",IF(SUBTOTAL(3,$B$12:B17)=SUBTOTAL(3,$B$12:B16),"",SUBTOTAL(3,$B$12:B17)))</f>
        <v/>
      </c>
      <c r="B17" s="109" t="str">
        <f>IF(OR($C$6="",$J$6=""),"",IF(HKI!B17="","",HKI!B17))</f>
        <v/>
      </c>
      <c r="C17" s="110" t="str">
        <f>IF(OR($C$6="",$J$6=""),"",IF(HKI!C17="","",HKI!C17))</f>
        <v/>
      </c>
      <c r="D17" s="111" t="str">
        <f>IF(OR($C$6="",$J$6=""),"",IF(HKI!D17="","",HKI!D17))</f>
        <v/>
      </c>
      <c r="E17" s="29"/>
      <c r="F17" s="122"/>
      <c r="G17" s="123"/>
      <c r="H17" s="30"/>
      <c r="I17" s="123"/>
      <c r="J17" s="123"/>
      <c r="K17" s="30"/>
      <c r="L17" s="7" t="str">
        <f t="shared" si="1"/>
        <v/>
      </c>
      <c r="M17" s="128"/>
      <c r="N17" s="230" t="str">
        <f t="shared" si="2"/>
        <v/>
      </c>
      <c r="O17" s="1" t="str">
        <f t="shared" si="0"/>
        <v/>
      </c>
    </row>
    <row r="18" spans="1:15" ht="15.75">
      <c r="A18" s="2" t="str">
        <f>IF(B18="","",IF(SUBTOTAL(3,$B$12:B18)=SUBTOTAL(3,$B$12:B17),"",SUBTOTAL(3,$B$12:B18)))</f>
        <v/>
      </c>
      <c r="B18" s="109" t="str">
        <f>IF(OR($C$6="",$J$6=""),"",IF(HKI!B18="","",HKI!B18))</f>
        <v/>
      </c>
      <c r="C18" s="110" t="str">
        <f>IF(OR($C$6="",$J$6=""),"",IF(HKI!C18="","",HKI!C18))</f>
        <v/>
      </c>
      <c r="D18" s="111" t="str">
        <f>IF(OR($C$6="",$J$6=""),"",IF(HKI!D18="","",HKI!D18))</f>
        <v/>
      </c>
      <c r="E18" s="29"/>
      <c r="F18" s="122"/>
      <c r="G18" s="123"/>
      <c r="H18" s="30"/>
      <c r="I18" s="123"/>
      <c r="J18" s="123"/>
      <c r="K18" s="30"/>
      <c r="L18" s="7" t="str">
        <f t="shared" si="1"/>
        <v/>
      </c>
      <c r="M18" s="128"/>
      <c r="N18" s="230" t="str">
        <f t="shared" si="2"/>
        <v/>
      </c>
      <c r="O18" s="1" t="str">
        <f t="shared" si="0"/>
        <v/>
      </c>
    </row>
    <row r="19" spans="1:15" ht="15.75">
      <c r="A19" s="2" t="str">
        <f>IF(B19="","",IF(SUBTOTAL(3,$B$12:B19)=SUBTOTAL(3,$B$12:B18),"",SUBTOTAL(3,$B$12:B19)))</f>
        <v/>
      </c>
      <c r="B19" s="109" t="str">
        <f>IF(OR($C$6="",$J$6=""),"",IF(HKI!B19="","",HKI!B19))</f>
        <v/>
      </c>
      <c r="C19" s="110" t="str">
        <f>IF(OR($C$6="",$J$6=""),"",IF(HKI!C19="","",HKI!C19))</f>
        <v/>
      </c>
      <c r="D19" s="111" t="str">
        <f>IF(OR($C$6="",$J$6=""),"",IF(HKI!D19="","",HKI!D19))</f>
        <v/>
      </c>
      <c r="E19" s="29"/>
      <c r="F19" s="122"/>
      <c r="G19" s="123"/>
      <c r="H19" s="30"/>
      <c r="I19" s="123"/>
      <c r="J19" s="123"/>
      <c r="K19" s="30"/>
      <c r="L19" s="7" t="str">
        <f t="shared" si="1"/>
        <v/>
      </c>
      <c r="M19" s="128"/>
      <c r="N19" s="230" t="str">
        <f t="shared" si="2"/>
        <v/>
      </c>
      <c r="O19" s="1" t="str">
        <f t="shared" si="0"/>
        <v/>
      </c>
    </row>
    <row r="20" spans="1:15" ht="15.75">
      <c r="A20" s="2" t="str">
        <f>IF(B20="","",IF(SUBTOTAL(3,$B$12:B20)=SUBTOTAL(3,$B$12:B19),"",SUBTOTAL(3,$B$12:B20)))</f>
        <v/>
      </c>
      <c r="B20" s="109" t="str">
        <f>IF(OR($C$6="",$J$6=""),"",IF(HKI!B20="","",HKI!B20))</f>
        <v/>
      </c>
      <c r="C20" s="110" t="str">
        <f>IF(OR($C$6="",$J$6=""),"",IF(HKI!C20="","",HKI!C20))</f>
        <v/>
      </c>
      <c r="D20" s="111" t="str">
        <f>IF(OR($C$6="",$J$6=""),"",IF(HKI!D20="","",HKI!D20))</f>
        <v/>
      </c>
      <c r="E20" s="29"/>
      <c r="F20" s="122"/>
      <c r="G20" s="123"/>
      <c r="H20" s="30"/>
      <c r="I20" s="123"/>
      <c r="J20" s="123"/>
      <c r="K20" s="30"/>
      <c r="L20" s="7" t="str">
        <f t="shared" si="1"/>
        <v/>
      </c>
      <c r="M20" s="128"/>
      <c r="N20" s="230" t="str">
        <f t="shared" si="2"/>
        <v/>
      </c>
      <c r="O20" s="1" t="str">
        <f t="shared" si="0"/>
        <v/>
      </c>
    </row>
    <row r="21" spans="1:15" ht="15.75">
      <c r="A21" s="2" t="str">
        <f>IF(B21="","",IF(SUBTOTAL(3,$B$12:B21)=SUBTOTAL(3,$B$12:B20),"",SUBTOTAL(3,$B$12:B21)))</f>
        <v/>
      </c>
      <c r="B21" s="109" t="str">
        <f>IF(OR($C$6="",$J$6=""),"",IF(HKI!B21="","",HKI!B21))</f>
        <v/>
      </c>
      <c r="C21" s="110" t="str">
        <f>IF(OR($C$6="",$J$6=""),"",IF(HKI!C21="","",HKI!C21))</f>
        <v/>
      </c>
      <c r="D21" s="111" t="str">
        <f>IF(OR($C$6="",$J$6=""),"",IF(HKI!D21="","",HKI!D21))</f>
        <v/>
      </c>
      <c r="E21" s="29"/>
      <c r="F21" s="122"/>
      <c r="G21" s="123"/>
      <c r="H21" s="30"/>
      <c r="I21" s="123"/>
      <c r="J21" s="123"/>
      <c r="K21" s="30"/>
      <c r="L21" s="7" t="str">
        <f t="shared" si="1"/>
        <v/>
      </c>
      <c r="M21" s="128"/>
      <c r="N21" s="230" t="str">
        <f t="shared" si="2"/>
        <v/>
      </c>
      <c r="O21" s="1" t="str">
        <f t="shared" si="0"/>
        <v/>
      </c>
    </row>
    <row r="22" spans="1:15" ht="15.75">
      <c r="A22" s="2" t="str">
        <f>IF(B22="","",IF(SUBTOTAL(3,$B$12:B22)=SUBTOTAL(3,$B$12:B21),"",SUBTOTAL(3,$B$12:B22)))</f>
        <v/>
      </c>
      <c r="B22" s="109" t="str">
        <f>IF(OR($C$6="",$J$6=""),"",IF(HKI!B22="","",HKI!B22))</f>
        <v/>
      </c>
      <c r="C22" s="110" t="str">
        <f>IF(OR($C$6="",$J$6=""),"",IF(HKI!C22="","",HKI!C22))</f>
        <v/>
      </c>
      <c r="D22" s="111" t="str">
        <f>IF(OR($C$6="",$J$6=""),"",IF(HKI!D22="","",HKI!D22))</f>
        <v/>
      </c>
      <c r="E22" s="29"/>
      <c r="F22" s="122"/>
      <c r="G22" s="123"/>
      <c r="H22" s="30"/>
      <c r="I22" s="123"/>
      <c r="J22" s="123"/>
      <c r="K22" s="30"/>
      <c r="L22" s="7" t="str">
        <f t="shared" si="1"/>
        <v/>
      </c>
      <c r="M22" s="128"/>
      <c r="N22" s="230" t="str">
        <f t="shared" si="2"/>
        <v/>
      </c>
      <c r="O22" s="1" t="str">
        <f t="shared" si="0"/>
        <v/>
      </c>
    </row>
    <row r="23" spans="1:15" ht="15.75">
      <c r="A23" s="2" t="str">
        <f>IF(B23="","",IF(SUBTOTAL(3,$B$12:B23)=SUBTOTAL(3,$B$12:B22),"",SUBTOTAL(3,$B$12:B23)))</f>
        <v/>
      </c>
      <c r="B23" s="109" t="str">
        <f>IF(OR($C$6="",$J$6=""),"",IF(HKI!B23="","",HKI!B23))</f>
        <v/>
      </c>
      <c r="C23" s="110" t="str">
        <f>IF(OR($C$6="",$J$6=""),"",IF(HKI!C23="","",HKI!C23))</f>
        <v/>
      </c>
      <c r="D23" s="111" t="str">
        <f>IF(OR($C$6="",$J$6=""),"",IF(HKI!D23="","",HKI!D23))</f>
        <v/>
      </c>
      <c r="E23" s="29"/>
      <c r="F23" s="122"/>
      <c r="G23" s="123"/>
      <c r="H23" s="30"/>
      <c r="I23" s="123"/>
      <c r="J23" s="123"/>
      <c r="K23" s="30"/>
      <c r="L23" s="7" t="str">
        <f t="shared" si="1"/>
        <v/>
      </c>
      <c r="M23" s="128"/>
      <c r="N23" s="230" t="str">
        <f t="shared" si="2"/>
        <v/>
      </c>
      <c r="O23" s="1" t="str">
        <f t="shared" si="0"/>
        <v/>
      </c>
    </row>
    <row r="24" spans="1:15" ht="15.75">
      <c r="A24" s="2" t="str">
        <f>IF(B24="","",IF(SUBTOTAL(3,$B$12:B24)=SUBTOTAL(3,$B$12:B23),"",SUBTOTAL(3,$B$12:B24)))</f>
        <v/>
      </c>
      <c r="B24" s="109" t="str">
        <f>IF(OR($C$6="",$J$6=""),"",IF(HKI!B24="","",HKI!B24))</f>
        <v/>
      </c>
      <c r="C24" s="110" t="str">
        <f>IF(OR($C$6="",$J$6=""),"",IF(HKI!C24="","",HKI!C24))</f>
        <v/>
      </c>
      <c r="D24" s="111" t="str">
        <f>IF(OR($C$6="",$J$6=""),"",IF(HKI!D24="","",HKI!D24))</f>
        <v/>
      </c>
      <c r="E24" s="29"/>
      <c r="F24" s="122"/>
      <c r="G24" s="123"/>
      <c r="H24" s="30"/>
      <c r="I24" s="123"/>
      <c r="J24" s="123"/>
      <c r="K24" s="30"/>
      <c r="L24" s="7" t="str">
        <f t="shared" si="1"/>
        <v/>
      </c>
      <c r="M24" s="128"/>
      <c r="N24" s="230" t="str">
        <f t="shared" si="2"/>
        <v/>
      </c>
      <c r="O24" s="1" t="str">
        <f t="shared" si="0"/>
        <v/>
      </c>
    </row>
    <row r="25" spans="1:15" ht="15.75">
      <c r="A25" s="2" t="str">
        <f>IF(B25="","",IF(SUBTOTAL(3,$B$12:B25)=SUBTOTAL(3,$B$12:B24),"",SUBTOTAL(3,$B$12:B25)))</f>
        <v/>
      </c>
      <c r="B25" s="109" t="str">
        <f>IF(OR($C$6="",$J$6=""),"",IF(HKI!B25="","",HKI!B25))</f>
        <v/>
      </c>
      <c r="C25" s="110" t="str">
        <f>IF(OR($C$6="",$J$6=""),"",IF(HKI!C25="","",HKI!C25))</f>
        <v/>
      </c>
      <c r="D25" s="111" t="str">
        <f>IF(OR($C$6="",$J$6=""),"",IF(HKI!D25="","",HKI!D25))</f>
        <v/>
      </c>
      <c r="E25" s="29"/>
      <c r="F25" s="122"/>
      <c r="G25" s="123"/>
      <c r="H25" s="30"/>
      <c r="I25" s="123"/>
      <c r="J25" s="123"/>
      <c r="K25" s="30"/>
      <c r="L25" s="7" t="str">
        <f t="shared" si="1"/>
        <v/>
      </c>
      <c r="M25" s="128"/>
      <c r="N25" s="230" t="str">
        <f t="shared" si="2"/>
        <v/>
      </c>
      <c r="O25" s="1" t="str">
        <f t="shared" si="0"/>
        <v/>
      </c>
    </row>
    <row r="26" spans="1:15" ht="15.75">
      <c r="A26" s="2" t="str">
        <f>IF(B26="","",IF(SUBTOTAL(3,$B$12:B26)=SUBTOTAL(3,$B$12:B25),"",SUBTOTAL(3,$B$12:B26)))</f>
        <v/>
      </c>
      <c r="B26" s="109" t="str">
        <f>IF(OR($C$6="",$J$6=""),"",IF(HKI!B26="","",HKI!B26))</f>
        <v/>
      </c>
      <c r="C26" s="110" t="str">
        <f>IF(OR($C$6="",$J$6=""),"",IF(HKI!C26="","",HKI!C26))</f>
        <v/>
      </c>
      <c r="D26" s="111" t="str">
        <f>IF(OR($C$6="",$J$6=""),"",IF(HKI!D26="","",HKI!D26))</f>
        <v/>
      </c>
      <c r="E26" s="29"/>
      <c r="F26" s="122"/>
      <c r="G26" s="123"/>
      <c r="H26" s="30"/>
      <c r="I26" s="123"/>
      <c r="J26" s="123"/>
      <c r="K26" s="30"/>
      <c r="L26" s="7" t="str">
        <f t="shared" si="1"/>
        <v/>
      </c>
      <c r="M26" s="128"/>
      <c r="N26" s="230" t="str">
        <f t="shared" si="2"/>
        <v/>
      </c>
      <c r="O26" s="1" t="str">
        <f t="shared" si="0"/>
        <v/>
      </c>
    </row>
    <row r="27" spans="1:15" ht="15.75">
      <c r="A27" s="2" t="str">
        <f>IF(B27="","",IF(SUBTOTAL(3,$B$12:B27)=SUBTOTAL(3,$B$12:B26),"",SUBTOTAL(3,$B$12:B27)))</f>
        <v/>
      </c>
      <c r="B27" s="109" t="str">
        <f>IF(OR($C$6="",$J$6=""),"",IF(HKI!B27="","",HKI!B27))</f>
        <v/>
      </c>
      <c r="C27" s="110" t="str">
        <f>IF(OR($C$6="",$J$6=""),"",IF(HKI!C27="","",HKI!C27))</f>
        <v/>
      </c>
      <c r="D27" s="111" t="str">
        <f>IF(OR($C$6="",$J$6=""),"",IF(HKI!D27="","",HKI!D27))</f>
        <v/>
      </c>
      <c r="E27" s="29"/>
      <c r="F27" s="122"/>
      <c r="G27" s="123"/>
      <c r="H27" s="30"/>
      <c r="I27" s="123"/>
      <c r="J27" s="123"/>
      <c r="K27" s="30"/>
      <c r="L27" s="7" t="str">
        <f t="shared" si="1"/>
        <v/>
      </c>
      <c r="M27" s="128"/>
      <c r="N27" s="230" t="str">
        <f t="shared" si="2"/>
        <v/>
      </c>
      <c r="O27" s="1" t="str">
        <f t="shared" si="0"/>
        <v/>
      </c>
    </row>
    <row r="28" spans="1:15" ht="15.75">
      <c r="A28" s="2" t="str">
        <f>IF(B28="","",IF(SUBTOTAL(3,$B$12:B28)=SUBTOTAL(3,$B$12:B27),"",SUBTOTAL(3,$B$12:B28)))</f>
        <v/>
      </c>
      <c r="B28" s="109" t="str">
        <f>IF(OR($C$6="",$J$6=""),"",IF(HKI!B28="","",HKI!B28))</f>
        <v/>
      </c>
      <c r="C28" s="110" t="str">
        <f>IF(OR($C$6="",$J$6=""),"",IF(HKI!C28="","",HKI!C28))</f>
        <v/>
      </c>
      <c r="D28" s="111" t="str">
        <f>IF(OR($C$6="",$J$6=""),"",IF(HKI!D28="","",HKI!D28))</f>
        <v/>
      </c>
      <c r="E28" s="29"/>
      <c r="F28" s="122"/>
      <c r="G28" s="123"/>
      <c r="H28" s="30"/>
      <c r="I28" s="123"/>
      <c r="J28" s="123"/>
      <c r="K28" s="30"/>
      <c r="L28" s="7" t="str">
        <f t="shared" si="1"/>
        <v/>
      </c>
      <c r="M28" s="128"/>
      <c r="N28" s="230" t="str">
        <f t="shared" si="2"/>
        <v/>
      </c>
      <c r="O28" s="1" t="str">
        <f t="shared" si="0"/>
        <v/>
      </c>
    </row>
    <row r="29" spans="1:15" ht="15.75">
      <c r="A29" s="2" t="str">
        <f>IF(B29="","",IF(SUBTOTAL(3,$B$12:B29)=SUBTOTAL(3,$B$12:B28),"",SUBTOTAL(3,$B$12:B29)))</f>
        <v/>
      </c>
      <c r="B29" s="109" t="str">
        <f>IF(OR($C$6="",$J$6=""),"",IF(HKI!B29="","",HKI!B29))</f>
        <v/>
      </c>
      <c r="C29" s="110" t="str">
        <f>IF(OR($C$6="",$J$6=""),"",IF(HKI!C29="","",HKI!C29))</f>
        <v/>
      </c>
      <c r="D29" s="111" t="str">
        <f>IF(OR($C$6="",$J$6=""),"",IF(HKI!D29="","",HKI!D29))</f>
        <v/>
      </c>
      <c r="E29" s="29"/>
      <c r="F29" s="122"/>
      <c r="G29" s="123"/>
      <c r="H29" s="30"/>
      <c r="I29" s="123"/>
      <c r="J29" s="123"/>
      <c r="K29" s="30"/>
      <c r="L29" s="7" t="str">
        <f t="shared" si="1"/>
        <v/>
      </c>
      <c r="M29" s="128"/>
      <c r="N29" s="230" t="str">
        <f t="shared" si="2"/>
        <v/>
      </c>
      <c r="O29" s="1" t="str">
        <f t="shared" si="0"/>
        <v/>
      </c>
    </row>
    <row r="30" spans="1:15" ht="15.75">
      <c r="A30" s="2" t="str">
        <f>IF(B30="","",IF(SUBTOTAL(3,$B$12:B30)=SUBTOTAL(3,$B$12:B29),"",SUBTOTAL(3,$B$12:B30)))</f>
        <v/>
      </c>
      <c r="B30" s="109" t="str">
        <f>IF(OR($C$6="",$J$6=""),"",IF(HKI!B30="","",HKI!B30))</f>
        <v/>
      </c>
      <c r="C30" s="110" t="str">
        <f>IF(OR($C$6="",$J$6=""),"",IF(HKI!C30="","",HKI!C30))</f>
        <v/>
      </c>
      <c r="D30" s="111" t="str">
        <f>IF(OR($C$6="",$J$6=""),"",IF(HKI!D30="","",HKI!D30))</f>
        <v/>
      </c>
      <c r="E30" s="29"/>
      <c r="F30" s="122"/>
      <c r="G30" s="123"/>
      <c r="H30" s="30"/>
      <c r="I30" s="123"/>
      <c r="J30" s="123"/>
      <c r="K30" s="30"/>
      <c r="L30" s="7" t="str">
        <f t="shared" si="1"/>
        <v/>
      </c>
      <c r="M30" s="128"/>
      <c r="N30" s="230" t="str">
        <f t="shared" si="2"/>
        <v/>
      </c>
      <c r="O30" s="1" t="str">
        <f t="shared" si="0"/>
        <v/>
      </c>
    </row>
    <row r="31" spans="1:15" ht="15.75">
      <c r="A31" s="2" t="str">
        <f>IF(B31="","",IF(SUBTOTAL(3,$B$12:B31)=SUBTOTAL(3,$B$12:B30),"",SUBTOTAL(3,$B$12:B31)))</f>
        <v/>
      </c>
      <c r="B31" s="109" t="str">
        <f>IF(OR($C$6="",$J$6=""),"",IF(HKI!B31="","",HKI!B31))</f>
        <v/>
      </c>
      <c r="C31" s="110" t="str">
        <f>IF(OR($C$6="",$J$6=""),"",IF(HKI!C31="","",HKI!C31))</f>
        <v/>
      </c>
      <c r="D31" s="111" t="str">
        <f>IF(OR($C$6="",$J$6=""),"",IF(HKI!D31="","",HKI!D31))</f>
        <v/>
      </c>
      <c r="E31" s="29"/>
      <c r="F31" s="122"/>
      <c r="G31" s="123"/>
      <c r="H31" s="30"/>
      <c r="I31" s="123"/>
      <c r="J31" s="123"/>
      <c r="K31" s="30"/>
      <c r="L31" s="7" t="str">
        <f t="shared" si="1"/>
        <v/>
      </c>
      <c r="M31" s="128"/>
      <c r="N31" s="230" t="str">
        <f t="shared" si="2"/>
        <v/>
      </c>
      <c r="O31" s="1" t="str">
        <f t="shared" si="0"/>
        <v/>
      </c>
    </row>
    <row r="32" spans="1:15" ht="15.75">
      <c r="A32" s="2" t="str">
        <f>IF(B32="","",IF(SUBTOTAL(3,$B$12:B32)=SUBTOTAL(3,$B$12:B31),"",SUBTOTAL(3,$B$12:B32)))</f>
        <v/>
      </c>
      <c r="B32" s="109" t="str">
        <f>IF(OR($C$6="",$J$6=""),"",IF(HKI!B32="","",HKI!B32))</f>
        <v/>
      </c>
      <c r="C32" s="110" t="str">
        <f>IF(OR($C$6="",$J$6=""),"",IF(HKI!C32="","",HKI!C32))</f>
        <v/>
      </c>
      <c r="D32" s="111" t="str">
        <f>IF(OR($C$6="",$J$6=""),"",IF(HKI!D32="","",HKI!D32))</f>
        <v/>
      </c>
      <c r="E32" s="29"/>
      <c r="F32" s="122"/>
      <c r="G32" s="123"/>
      <c r="H32" s="30"/>
      <c r="I32" s="123"/>
      <c r="J32" s="123"/>
      <c r="K32" s="30"/>
      <c r="L32" s="7" t="str">
        <f t="shared" si="1"/>
        <v/>
      </c>
      <c r="M32" s="128"/>
      <c r="N32" s="230" t="str">
        <f t="shared" si="2"/>
        <v/>
      </c>
      <c r="O32" s="1" t="str">
        <f t="shared" si="0"/>
        <v/>
      </c>
    </row>
    <row r="33" spans="1:15" ht="15.75">
      <c r="A33" s="2" t="str">
        <f>IF(B33="","",IF(SUBTOTAL(3,$B$12:B33)=SUBTOTAL(3,$B$12:B32),"",SUBTOTAL(3,$B$12:B33)))</f>
        <v/>
      </c>
      <c r="B33" s="109" t="str">
        <f>IF(OR($C$6="",$J$6=""),"",IF(HKI!B33="","",HKI!B33))</f>
        <v/>
      </c>
      <c r="C33" s="110" t="str">
        <f>IF(OR($C$6="",$J$6=""),"",IF(HKI!C33="","",HKI!C33))</f>
        <v/>
      </c>
      <c r="D33" s="111" t="str">
        <f>IF(OR($C$6="",$J$6=""),"",IF(HKI!D33="","",HKI!D33))</f>
        <v/>
      </c>
      <c r="E33" s="29"/>
      <c r="F33" s="122"/>
      <c r="G33" s="123"/>
      <c r="H33" s="30"/>
      <c r="I33" s="123"/>
      <c r="J33" s="123"/>
      <c r="K33" s="30"/>
      <c r="L33" s="7" t="str">
        <f t="shared" si="1"/>
        <v/>
      </c>
      <c r="M33" s="128"/>
      <c r="N33" s="230" t="str">
        <f t="shared" si="2"/>
        <v/>
      </c>
      <c r="O33" s="1" t="str">
        <f t="shared" si="0"/>
        <v/>
      </c>
    </row>
    <row r="34" spans="1:15" ht="15.75">
      <c r="A34" s="2" t="str">
        <f>IF(B34="","",IF(SUBTOTAL(3,$B$12:B34)=SUBTOTAL(3,$B$12:B33),"",SUBTOTAL(3,$B$12:B34)))</f>
        <v/>
      </c>
      <c r="B34" s="109" t="str">
        <f>IF(OR($C$6="",$J$6=""),"",IF(HKI!B34="","",HKI!B34))</f>
        <v/>
      </c>
      <c r="C34" s="110" t="str">
        <f>IF(OR($C$6="",$J$6=""),"",IF(HKI!C34="","",HKI!C34))</f>
        <v/>
      </c>
      <c r="D34" s="111" t="str">
        <f>IF(OR($C$6="",$J$6=""),"",IF(HKI!D34="","",HKI!D34))</f>
        <v/>
      </c>
      <c r="E34" s="29"/>
      <c r="F34" s="122"/>
      <c r="G34" s="123"/>
      <c r="H34" s="30"/>
      <c r="I34" s="123"/>
      <c r="J34" s="123"/>
      <c r="K34" s="30"/>
      <c r="L34" s="7" t="str">
        <f t="shared" si="1"/>
        <v/>
      </c>
      <c r="M34" s="128"/>
      <c r="N34" s="230" t="str">
        <f t="shared" si="2"/>
        <v/>
      </c>
      <c r="O34" s="1" t="str">
        <f t="shared" si="0"/>
        <v/>
      </c>
    </row>
    <row r="35" spans="1:15" ht="15.75">
      <c r="A35" s="2" t="str">
        <f>IF(B35="","",IF(SUBTOTAL(3,$B$12:B35)=SUBTOTAL(3,$B$12:B34),"",SUBTOTAL(3,$B$12:B35)))</f>
        <v/>
      </c>
      <c r="B35" s="109" t="str">
        <f>IF(OR($C$6="",$J$6=""),"",IF(HKI!B35="","",HKI!B35))</f>
        <v/>
      </c>
      <c r="C35" s="110" t="str">
        <f>IF(OR($C$6="",$J$6=""),"",IF(HKI!C35="","",HKI!C35))</f>
        <v/>
      </c>
      <c r="D35" s="111" t="str">
        <f>IF(OR($C$6="",$J$6=""),"",IF(HKI!D35="","",HKI!D35))</f>
        <v/>
      </c>
      <c r="E35" s="29"/>
      <c r="F35" s="122"/>
      <c r="G35" s="123"/>
      <c r="H35" s="30"/>
      <c r="I35" s="123"/>
      <c r="J35" s="123"/>
      <c r="K35" s="30"/>
      <c r="L35" s="7" t="str">
        <f t="shared" si="1"/>
        <v/>
      </c>
      <c r="M35" s="128"/>
      <c r="N35" s="230" t="str">
        <f t="shared" si="2"/>
        <v/>
      </c>
      <c r="O35" s="1" t="str">
        <f t="shared" si="0"/>
        <v/>
      </c>
    </row>
    <row r="36" spans="1:15" ht="15.75">
      <c r="A36" s="2" t="str">
        <f>IF(B36="","",IF(SUBTOTAL(3,$B$12:B36)=SUBTOTAL(3,$B$12:B35),"",SUBTOTAL(3,$B$12:B36)))</f>
        <v/>
      </c>
      <c r="B36" s="109" t="str">
        <f>IF(OR($C$6="",$J$6=""),"",IF(HKI!B36="","",HKI!B36))</f>
        <v/>
      </c>
      <c r="C36" s="110" t="str">
        <f>IF(OR($C$6="",$J$6=""),"",IF(HKI!C36="","",HKI!C36))</f>
        <v/>
      </c>
      <c r="D36" s="111" t="str">
        <f>IF(OR($C$6="",$J$6=""),"",IF(HKI!D36="","",HKI!D36))</f>
        <v/>
      </c>
      <c r="E36" s="29"/>
      <c r="F36" s="122"/>
      <c r="G36" s="123"/>
      <c r="H36" s="30"/>
      <c r="I36" s="123"/>
      <c r="J36" s="123"/>
      <c r="K36" s="30"/>
      <c r="L36" s="7" t="str">
        <f t="shared" si="1"/>
        <v/>
      </c>
      <c r="M36" s="128"/>
      <c r="N36" s="230" t="str">
        <f t="shared" si="2"/>
        <v/>
      </c>
      <c r="O36" s="1" t="str">
        <f t="shared" si="0"/>
        <v/>
      </c>
    </row>
    <row r="37" spans="1:15" ht="15.75">
      <c r="A37" s="2" t="str">
        <f>IF(B37="","",IF(SUBTOTAL(3,$B$12:B37)=SUBTOTAL(3,$B$12:B36),"",SUBTOTAL(3,$B$12:B37)))</f>
        <v/>
      </c>
      <c r="B37" s="109" t="str">
        <f>IF(OR($C$6="",$J$6=""),"",IF(HKI!B37="","",HKI!B37))</f>
        <v/>
      </c>
      <c r="C37" s="110" t="str">
        <f>IF(OR($C$6="",$J$6=""),"",IF(HKI!C37="","",HKI!C37))</f>
        <v/>
      </c>
      <c r="D37" s="111" t="str">
        <f>IF(OR($C$6="",$J$6=""),"",IF(HKI!D37="","",HKI!D37))</f>
        <v/>
      </c>
      <c r="E37" s="29"/>
      <c r="F37" s="125"/>
      <c r="G37" s="126"/>
      <c r="H37" s="30"/>
      <c r="I37" s="126"/>
      <c r="J37" s="126"/>
      <c r="K37" s="30"/>
      <c r="L37" s="7" t="str">
        <f t="shared" si="1"/>
        <v/>
      </c>
      <c r="M37" s="128"/>
      <c r="N37" s="230" t="str">
        <f t="shared" si="2"/>
        <v/>
      </c>
      <c r="O37" s="1" t="str">
        <f t="shared" si="0"/>
        <v/>
      </c>
    </row>
    <row r="38" spans="1:15" ht="15.75">
      <c r="A38" s="2" t="str">
        <f>IF(B38="","",IF(SUBTOTAL(3,$B$12:B38)=SUBTOTAL(3,$B$12:B37),"",SUBTOTAL(3,$B$12:B38)))</f>
        <v/>
      </c>
      <c r="B38" s="109" t="str">
        <f>IF(OR($C$6="",$J$6=""),"",IF(HKI!B38="","",HKI!B38))</f>
        <v/>
      </c>
      <c r="C38" s="110" t="str">
        <f>IF(OR($C$6="",$J$6=""),"",IF(HKI!C38="","",HKI!C38))</f>
        <v/>
      </c>
      <c r="D38" s="111" t="str">
        <f>IF(OR($C$6="",$J$6=""),"",IF(HKI!D38="","",HKI!D38))</f>
        <v/>
      </c>
      <c r="E38" s="29"/>
      <c r="F38" s="122"/>
      <c r="G38" s="123"/>
      <c r="H38" s="30"/>
      <c r="I38" s="123"/>
      <c r="J38" s="123"/>
      <c r="K38" s="30"/>
      <c r="L38" s="7" t="str">
        <f t="shared" si="1"/>
        <v/>
      </c>
      <c r="M38" s="128"/>
      <c r="N38" s="230" t="str">
        <f t="shared" si="2"/>
        <v/>
      </c>
      <c r="O38" s="1" t="str">
        <f t="shared" si="0"/>
        <v/>
      </c>
    </row>
    <row r="39" spans="1:15" ht="15.75">
      <c r="A39" s="2" t="str">
        <f>IF(B39="","",IF(SUBTOTAL(3,$B$12:B39)=SUBTOTAL(3,$B$12:B38),"",SUBTOTAL(3,$B$12:B39)))</f>
        <v/>
      </c>
      <c r="B39" s="109" t="str">
        <f>IF(OR($C$6="",$J$6=""),"",IF(HKI!B39="","",HKI!B39))</f>
        <v/>
      </c>
      <c r="C39" s="110" t="str">
        <f>IF(OR($C$6="",$J$6=""),"",IF(HKI!C39="","",HKI!C39))</f>
        <v/>
      </c>
      <c r="D39" s="111" t="str">
        <f>IF(OR($C$6="",$J$6=""),"",IF(HKI!D39="","",HKI!D39))</f>
        <v/>
      </c>
      <c r="E39" s="29"/>
      <c r="F39" s="122"/>
      <c r="G39" s="123"/>
      <c r="H39" s="30"/>
      <c r="I39" s="123"/>
      <c r="J39" s="123"/>
      <c r="K39" s="30"/>
      <c r="L39" s="7" t="str">
        <f t="shared" si="1"/>
        <v/>
      </c>
      <c r="M39" s="128"/>
      <c r="N39" s="230" t="str">
        <f t="shared" si="2"/>
        <v/>
      </c>
      <c r="O39" s="1" t="str">
        <f t="shared" si="0"/>
        <v/>
      </c>
    </row>
    <row r="40" spans="1:15" ht="15.75">
      <c r="A40" s="2" t="str">
        <f>IF(B40="","",IF(SUBTOTAL(3,$B$12:B40)=SUBTOTAL(3,$B$12:B39),"",SUBTOTAL(3,$B$12:B40)))</f>
        <v/>
      </c>
      <c r="B40" s="109" t="str">
        <f>IF(OR($C$6="",$J$6=""),"",IF(HKI!B40="","",HKI!B40))</f>
        <v/>
      </c>
      <c r="C40" s="110" t="str">
        <f>IF(OR($C$6="",$J$6=""),"",IF(HKI!C40="","",HKI!C40))</f>
        <v/>
      </c>
      <c r="D40" s="111" t="str">
        <f>IF(OR($C$6="",$J$6=""),"",IF(HKI!D40="","",HKI!D40))</f>
        <v/>
      </c>
      <c r="E40" s="29"/>
      <c r="F40" s="122"/>
      <c r="G40" s="123"/>
      <c r="H40" s="30"/>
      <c r="I40" s="123"/>
      <c r="J40" s="123"/>
      <c r="K40" s="30"/>
      <c r="L40" s="7" t="str">
        <f t="shared" si="1"/>
        <v/>
      </c>
      <c r="M40" s="128"/>
      <c r="N40" s="230" t="str">
        <f t="shared" si="2"/>
        <v/>
      </c>
      <c r="O40" s="1" t="str">
        <f t="shared" si="0"/>
        <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si="0"/>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0"/>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0"/>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0"/>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0"/>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0"/>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0"/>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0"/>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0"/>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0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0 SV</v>
      </c>
      <c r="G54" s="423"/>
      <c r="H54" s="423" t="str">
        <f>IF(B12="","","("&amp;ROUND(COUNTIF($O$12:$O$51,"XS")*100/MAX($A$12:$A$51),2)&amp;"%"&amp;")")</f>
        <v/>
      </c>
      <c r="I54" s="423"/>
      <c r="J54" s="421" t="str">
        <f>IF(B12="","","Tổng số SV có điểm &gt;= 5 đ : "&amp;COUNTIF(N12:N51,"&gt;=5")&amp;" SV"&amp;" ("&amp;ROUND(COUNTIF(N12:N51,"&gt;=5")*100/MAX($A$12:$A$51),2)&amp;"%"&amp;")")</f>
        <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0 SV</v>
      </c>
      <c r="G55" s="423"/>
      <c r="H55" s="423" t="str">
        <f>IF(B12="","","("&amp;ROUND(COUNTIF($O$12:$O$51,"Giỏi")*100/MAX($A$12:$A$51),2)&amp;"%"&amp;")")</f>
        <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0 SV</v>
      </c>
      <c r="G56" s="423"/>
      <c r="H56" s="423" t="str">
        <f>IF(B12="","","("&amp;ROUND(COUNTIF($O$12:$O$51,"Khá")*100/MAX($A$12:$A$51),2)&amp;"%"&amp;")")</f>
        <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0 SV</v>
      </c>
      <c r="G57" s="423"/>
      <c r="H57" s="423" t="str">
        <f>IF(B12="","","("&amp;ROUND(COUNTIF($O$12:$O$51,"TBK")*100/MAX($A$12:$A$51),2)&amp;"%"&amp;")")</f>
        <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0 SV</v>
      </c>
      <c r="G58" s="423"/>
      <c r="H58" s="423" t="str">
        <f>IF(B12="","","("&amp;ROUND(COUNTIF($O$12:$O$51,"TB")*100/MAX($A$12:$A$51),2)&amp;"%"&amp;")")</f>
        <v/>
      </c>
      <c r="I58" s="423"/>
      <c r="J58" s="422" t="str">
        <f>IF(B12="","","Tổng số SV có điểm &lt; 5 đ : "&amp;COUNTIF(N12:N51,"&lt;5")&amp;" SV"&amp;" ("&amp;ROUND(COUNTIF(N12:N51,"&lt;5")*100/MAX($A$12:$A$51),2)&amp;"%"&amp;")")</f>
        <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0 SV</v>
      </c>
      <c r="G59" s="423"/>
      <c r="H59" s="423" t="str">
        <f>IF(B12="","","("&amp;ROUND(COUNTIF($O$12:$O$51,"Yếu")*100/MAX($A$12:$A$51),2)&amp;"%"&amp;")")</f>
        <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0 SV</v>
      </c>
      <c r="G60" s="423"/>
      <c r="H60" s="423" t="str">
        <f>IF(B12="","","("&amp;ROUND(COUNTIF($O$12:$O$51,"Kém")*100/MAX($A$12:$A$51),2)&amp;"%"&amp;")")</f>
        <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F3:N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B55:E55"/>
    <mergeCell ref="F55:G55"/>
    <mergeCell ref="H55:I55"/>
    <mergeCell ref="B56:E56"/>
    <mergeCell ref="F56:G56"/>
    <mergeCell ref="H56:I56"/>
    <mergeCell ref="B57:E57"/>
    <mergeCell ref="F57:G57"/>
    <mergeCell ref="H57:I57"/>
    <mergeCell ref="B58:E58"/>
    <mergeCell ref="F58:G58"/>
    <mergeCell ref="H58:I58"/>
    <mergeCell ref="K63:N63"/>
    <mergeCell ref="B59:E59"/>
    <mergeCell ref="F59:G59"/>
    <mergeCell ref="H59:I59"/>
    <mergeCell ref="B60:E60"/>
    <mergeCell ref="F60:G60"/>
    <mergeCell ref="H60:I60"/>
    <mergeCell ref="B61:E61"/>
    <mergeCell ref="F61:G61"/>
    <mergeCell ref="H61:I61"/>
    <mergeCell ref="A63:C63"/>
    <mergeCell ref="D63:H63"/>
    <mergeCell ref="M8:M11"/>
    <mergeCell ref="N8:N11"/>
    <mergeCell ref="O8:O11"/>
    <mergeCell ref="J54:N57"/>
    <mergeCell ref="J58:N61"/>
    <mergeCell ref="C8:D11"/>
    <mergeCell ref="F10:H11"/>
    <mergeCell ref="I10:K11"/>
    <mergeCell ref="F8:K9"/>
    <mergeCell ref="L8:L11"/>
  </mergeCells>
  <conditionalFormatting sqref="L12:L51">
    <cfRule type="cellIs" dxfId="19" priority="1" stopIfTrue="1" operator="lessThan">
      <formula>3</formula>
    </cfRule>
  </conditionalFormatting>
  <conditionalFormatting sqref="N12:N51">
    <cfRule type="cellIs" dxfId="18" priority="2" stopIfTrue="1" operator="lessThan">
      <formula>5</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oddFooter>&amp;Rtrang &amp;P/&amp;N</oddFooter>
  </headerFooter>
</worksheet>
</file>

<file path=xl/worksheets/sheet16.xml><?xml version="1.0" encoding="utf-8"?>
<worksheet xmlns="http://schemas.openxmlformats.org/spreadsheetml/2006/main" xmlns:r="http://schemas.openxmlformats.org/officeDocument/2006/relationships">
  <dimension ref="A1:O64"/>
  <sheetViews>
    <sheetView workbookViewId="0">
      <pane ySplit="10" topLeftCell="A17" activePane="bottomLeft" state="frozen"/>
      <selection pane="bottomLeft" activeCell="Q13" sqref="Q13"/>
    </sheetView>
  </sheetViews>
  <sheetFormatPr defaultRowHeight="15.75"/>
  <cols>
    <col min="1" max="1" width="4.28515625" style="141" customWidth="1"/>
    <col min="2" max="2" width="13.7109375" style="141" customWidth="1"/>
    <col min="3" max="3" width="21" style="141" customWidth="1"/>
    <col min="4" max="4" width="9" style="141" customWidth="1"/>
    <col min="5" max="11" width="6.85546875" style="141" customWidth="1"/>
    <col min="12" max="12" width="6" style="141" bestFit="1" customWidth="1"/>
    <col min="13" max="13" width="6" style="141" hidden="1" customWidth="1"/>
    <col min="14" max="14" width="4.5703125" style="141" customWidth="1"/>
    <col min="15" max="15" width="6" style="146" bestFit="1" customWidth="1"/>
    <col min="16" max="16" width="9.140625" style="141" bestFit="1"/>
    <col min="17" max="16384" width="9.140625" style="141"/>
  </cols>
  <sheetData>
    <row r="1" spans="1:15" s="32" customFormat="1" ht="15.75" customHeight="1">
      <c r="A1" s="461" t="s">
        <v>982</v>
      </c>
      <c r="B1" s="461"/>
      <c r="C1" s="461"/>
      <c r="D1" s="461"/>
      <c r="E1" s="461"/>
      <c r="F1" s="461"/>
      <c r="G1" s="462" t="s">
        <v>983</v>
      </c>
      <c r="H1" s="462"/>
      <c r="I1" s="462"/>
      <c r="J1" s="462"/>
      <c r="K1" s="462"/>
      <c r="L1" s="462"/>
      <c r="M1" s="462"/>
      <c r="N1" s="462"/>
      <c r="O1" s="462"/>
    </row>
    <row r="2" spans="1:15" s="32" customFormat="1" ht="15.75" customHeight="1">
      <c r="A2" s="462" t="s">
        <v>984</v>
      </c>
      <c r="B2" s="462"/>
      <c r="C2" s="462"/>
      <c r="D2" s="462"/>
      <c r="E2" s="462"/>
      <c r="F2" s="462"/>
      <c r="G2" s="462" t="s">
        <v>985</v>
      </c>
      <c r="H2" s="462"/>
      <c r="I2" s="462"/>
      <c r="J2" s="462"/>
      <c r="K2" s="462"/>
      <c r="L2" s="462"/>
      <c r="M2" s="462"/>
      <c r="N2" s="462"/>
      <c r="O2" s="462"/>
    </row>
    <row r="3" spans="1:15" s="32" customFormat="1">
      <c r="A3" s="443" t="s">
        <v>966</v>
      </c>
      <c r="B3" s="443"/>
      <c r="C3" s="443"/>
      <c r="D3" s="443"/>
      <c r="E3" s="443"/>
      <c r="F3" s="443"/>
      <c r="G3" s="443" t="s">
        <v>966</v>
      </c>
      <c r="H3" s="443"/>
      <c r="I3" s="443"/>
      <c r="J3" s="443"/>
      <c r="K3" s="443"/>
      <c r="L3" s="443"/>
      <c r="M3" s="443"/>
      <c r="N3" s="443"/>
      <c r="O3" s="443"/>
    </row>
    <row r="4" spans="1:15" ht="18.75">
      <c r="A4" s="455" t="s">
        <v>986</v>
      </c>
      <c r="B4" s="455"/>
      <c r="C4" s="455"/>
      <c r="D4" s="455"/>
      <c r="E4" s="455"/>
      <c r="F4" s="455"/>
      <c r="G4" s="455"/>
      <c r="H4" s="455"/>
      <c r="I4" s="455"/>
      <c r="J4" s="455"/>
      <c r="K4" s="455"/>
      <c r="L4" s="455"/>
      <c r="M4" s="455"/>
      <c r="N4" s="455"/>
      <c r="O4" s="455"/>
    </row>
    <row r="5" spans="1:15" ht="18.75">
      <c r="A5" s="139"/>
      <c r="B5" s="139"/>
      <c r="C5" s="139"/>
      <c r="D5" s="139"/>
      <c r="E5" s="139"/>
      <c r="F5" s="139"/>
      <c r="G5" s="139"/>
      <c r="H5" s="139"/>
      <c r="I5" s="139"/>
      <c r="J5" s="139"/>
      <c r="K5" s="139"/>
      <c r="L5" s="139"/>
      <c r="M5" s="139"/>
      <c r="N5" s="139"/>
      <c r="O5" s="139"/>
    </row>
    <row r="6" spans="1:15" ht="16.5">
      <c r="A6" s="140"/>
      <c r="B6" s="140" t="s">
        <v>968</v>
      </c>
      <c r="C6" s="435" t="str">
        <f>IF(L6="","",IF(VLOOKUP(L6,'LOP-MON'!A2:Q19,11,FALSE)=0,"",VLOOKUP(L6,'LOP-MON'!A2:Q19,11,FALSE)))</f>
        <v/>
      </c>
      <c r="D6" s="435"/>
      <c r="E6" s="435"/>
      <c r="F6" s="435"/>
      <c r="G6" s="435"/>
      <c r="H6" s="456" t="s">
        <v>987</v>
      </c>
      <c r="I6" s="456"/>
      <c r="J6" s="102" t="str">
        <f>IF(L6="","",IF(VLOOKUP(CONCATENATE(MID(H6,4,4),MID(L6,1,2),MID(L6,6,2)),'LOP-MON'!A2:Q19,11,FALSE)=0,"",VLOOKUP(CONCATENATE(MID(H6,4,4),MID(L6,1,2),MID(L6,6,2)),'LOP-MON'!A2:Q19,11,FALSE)))</f>
        <v/>
      </c>
      <c r="K6" s="140" t="s">
        <v>988</v>
      </c>
      <c r="L6" s="435" t="str">
        <f>HKI!D3</f>
        <v>13TC-Đ2</v>
      </c>
      <c r="M6" s="435"/>
      <c r="N6" s="435"/>
      <c r="O6" s="435"/>
    </row>
    <row r="7" spans="1:15" ht="16.5">
      <c r="B7" s="142"/>
      <c r="C7" s="143" t="s">
        <v>989</v>
      </c>
      <c r="D7" s="144" t="s">
        <v>881</v>
      </c>
      <c r="E7" s="142"/>
      <c r="F7" s="457" t="s">
        <v>990</v>
      </c>
      <c r="G7" s="457"/>
      <c r="H7" s="457"/>
      <c r="I7" s="457"/>
      <c r="J7" s="457"/>
      <c r="K7" s="457"/>
      <c r="L7" s="142"/>
      <c r="M7" s="145"/>
    </row>
    <row r="8" spans="1:15" ht="15" customHeight="1">
      <c r="A8" s="446" t="s">
        <v>774</v>
      </c>
      <c r="B8" s="446" t="s">
        <v>884</v>
      </c>
      <c r="C8" s="446" t="s">
        <v>885</v>
      </c>
      <c r="D8" s="446"/>
      <c r="E8" s="446" t="s">
        <v>991</v>
      </c>
      <c r="F8" s="446"/>
      <c r="G8" s="446"/>
      <c r="H8" s="446"/>
      <c r="I8" s="446"/>
      <c r="J8" s="446"/>
      <c r="K8" s="446"/>
      <c r="L8" s="446" t="s">
        <v>975</v>
      </c>
      <c r="M8" s="446"/>
      <c r="N8" s="446" t="s">
        <v>898</v>
      </c>
      <c r="O8" s="446"/>
    </row>
    <row r="9" spans="1:15" ht="15" customHeight="1">
      <c r="A9" s="446"/>
      <c r="B9" s="446"/>
      <c r="C9" s="446"/>
      <c r="D9" s="446"/>
      <c r="E9" s="446"/>
      <c r="F9" s="446"/>
      <c r="G9" s="446"/>
      <c r="H9" s="446"/>
      <c r="I9" s="446"/>
      <c r="J9" s="446"/>
      <c r="K9" s="446"/>
      <c r="L9" s="446"/>
      <c r="M9" s="446"/>
      <c r="N9" s="446"/>
      <c r="O9" s="446"/>
    </row>
    <row r="10" spans="1:15" ht="14.25" customHeight="1">
      <c r="A10" s="446"/>
      <c r="B10" s="446"/>
      <c r="C10" s="446"/>
      <c r="D10" s="446"/>
      <c r="E10" s="446"/>
      <c r="F10" s="446"/>
      <c r="G10" s="446"/>
      <c r="H10" s="446"/>
      <c r="I10" s="446"/>
      <c r="J10" s="446"/>
      <c r="K10" s="446"/>
      <c r="L10" s="446"/>
      <c r="M10" s="446"/>
      <c r="N10" s="446"/>
      <c r="O10" s="446"/>
    </row>
    <row r="11" spans="1:15" ht="14.25" customHeight="1">
      <c r="A11" s="458"/>
      <c r="B11" s="459"/>
      <c r="C11" s="459"/>
      <c r="D11" s="459"/>
      <c r="E11" s="459"/>
      <c r="F11" s="459"/>
      <c r="G11" s="459"/>
      <c r="H11" s="459"/>
      <c r="I11" s="459"/>
      <c r="J11" s="459"/>
      <c r="K11" s="459"/>
      <c r="L11" s="459"/>
      <c r="M11" s="459"/>
      <c r="N11" s="459"/>
      <c r="O11" s="460"/>
    </row>
    <row r="12" spans="1:15">
      <c r="A12" s="2" t="str">
        <f>IF(B12="","",SUBTOTAL(3,$B$12:B12))</f>
        <v/>
      </c>
      <c r="B12" s="147" t="str">
        <f>IF(OR($C$6="",$J$6=""),"",IF(HKI!B12="","",HKI!B12))</f>
        <v/>
      </c>
      <c r="C12" s="148" t="str">
        <f>IF(OR($C$6="",$J$6=""),"",IF(HKI!C12="","",HKI!C12))</f>
        <v/>
      </c>
      <c r="D12" s="149" t="str">
        <f>IF(OR($C$6="",$J$6=""),"",IF(HKI!D12="","",HKI!D12))</f>
        <v/>
      </c>
      <c r="E12" s="451"/>
      <c r="F12" s="451"/>
      <c r="G12" s="451"/>
      <c r="H12" s="451"/>
      <c r="I12" s="451"/>
      <c r="J12" s="451"/>
      <c r="K12" s="451"/>
      <c r="L12" s="150"/>
      <c r="M12" s="151" t="str">
        <f>IF(B12="","",IF(L12="","KXL",IF(L12&lt;4,"Kém",IF(L12&lt;5,"Yếu",IF(L12&lt;6,"TB",IF(L12&lt;7,"TBK",IF(L12&lt;8,"Khá",IF(L12&lt;9,"Giỏi","XS"))))))))</f>
        <v/>
      </c>
      <c r="N12" s="452" t="s">
        <v>992</v>
      </c>
      <c r="O12" s="452"/>
    </row>
    <row r="13" spans="1:15">
      <c r="A13" s="2" t="str">
        <f>IF(B13="","",SUBTOTAL(3,$B$12:B13))</f>
        <v/>
      </c>
      <c r="B13" s="147" t="str">
        <f>IF(OR($C$6="",$J$6=""),"",IF(HKI!B13="","",HKI!B13))</f>
        <v/>
      </c>
      <c r="C13" s="148" t="str">
        <f>IF(OR($C$6="",$J$6=""),"",IF(HKI!C13="","",HKI!C13))</f>
        <v/>
      </c>
      <c r="D13" s="149" t="str">
        <f>IF(OR($C$6="",$J$6=""),"",IF(HKI!D13="","",HKI!D13))</f>
        <v/>
      </c>
      <c r="E13" s="451"/>
      <c r="F13" s="451"/>
      <c r="G13" s="451"/>
      <c r="H13" s="451"/>
      <c r="I13" s="451"/>
      <c r="J13" s="451"/>
      <c r="K13" s="451"/>
      <c r="L13" s="150"/>
      <c r="M13" s="151" t="str">
        <f t="shared" ref="M13:M51" si="0">IF(B13="","",IF(L13="","KXL",IF(L13&lt;4,"Kém",IF(L13&lt;5,"Yếu",IF(L13&lt;6,"TB",IF(L13&lt;7,"TBK",IF(L13&lt;8,"Khá",IF(L13&lt;9,"Giỏi","XS"))))))))</f>
        <v/>
      </c>
      <c r="N13" s="452" t="s">
        <v>992</v>
      </c>
      <c r="O13" s="452"/>
    </row>
    <row r="14" spans="1:15">
      <c r="A14" s="2" t="str">
        <f>IF(B14="","",SUBTOTAL(3,$B$12:B14))</f>
        <v/>
      </c>
      <c r="B14" s="147" t="str">
        <f>IF(OR($C$6="",$J$6=""),"",IF(HKI!B14="","",HKI!B14))</f>
        <v/>
      </c>
      <c r="C14" s="148" t="str">
        <f>IF(OR($C$6="",$J$6=""),"",IF(HKI!C14="","",HKI!C14))</f>
        <v/>
      </c>
      <c r="D14" s="149" t="str">
        <f>IF(OR($C$6="",$J$6=""),"",IF(HKI!D14="","",HKI!D14))</f>
        <v/>
      </c>
      <c r="E14" s="451"/>
      <c r="F14" s="451"/>
      <c r="G14" s="451"/>
      <c r="H14" s="451"/>
      <c r="I14" s="451"/>
      <c r="J14" s="451"/>
      <c r="K14" s="451"/>
      <c r="L14" s="150"/>
      <c r="M14" s="151" t="str">
        <f t="shared" si="0"/>
        <v/>
      </c>
      <c r="N14" s="452" t="s">
        <v>992</v>
      </c>
      <c r="O14" s="452"/>
    </row>
    <row r="15" spans="1:15">
      <c r="A15" s="2" t="str">
        <f>IF(B15="","",SUBTOTAL(3,$B$12:B15))</f>
        <v/>
      </c>
      <c r="B15" s="147" t="str">
        <f>IF(OR($C$6="",$J$6=""),"",IF(HKI!B15="","",HKI!B15))</f>
        <v/>
      </c>
      <c r="C15" s="148" t="str">
        <f>IF(OR($C$6="",$J$6=""),"",IF(HKI!C15="","",HKI!C15))</f>
        <v/>
      </c>
      <c r="D15" s="149" t="str">
        <f>IF(OR($C$6="",$J$6=""),"",IF(HKI!D15="","",HKI!D15))</f>
        <v/>
      </c>
      <c r="E15" s="451"/>
      <c r="F15" s="451"/>
      <c r="G15" s="451"/>
      <c r="H15" s="451"/>
      <c r="I15" s="451"/>
      <c r="J15" s="451"/>
      <c r="K15" s="451"/>
      <c r="L15" s="150"/>
      <c r="M15" s="151" t="str">
        <f t="shared" si="0"/>
        <v/>
      </c>
      <c r="N15" s="452" t="s">
        <v>992</v>
      </c>
      <c r="O15" s="452"/>
    </row>
    <row r="16" spans="1:15">
      <c r="A16" s="2" t="str">
        <f>IF(B16="","",SUBTOTAL(3,$B$12:B16))</f>
        <v/>
      </c>
      <c r="B16" s="147" t="str">
        <f>IF(OR($C$6="",$J$6=""),"",IF(HKI!B16="","",HKI!B16))</f>
        <v/>
      </c>
      <c r="C16" s="148" t="str">
        <f>IF(OR($C$6="",$J$6=""),"",IF(HKI!C16="","",HKI!C16))</f>
        <v/>
      </c>
      <c r="D16" s="149" t="str">
        <f>IF(OR($C$6="",$J$6=""),"",IF(HKI!D16="","",HKI!D16))</f>
        <v/>
      </c>
      <c r="E16" s="451"/>
      <c r="F16" s="451"/>
      <c r="G16" s="451"/>
      <c r="H16" s="451"/>
      <c r="I16" s="451"/>
      <c r="J16" s="451"/>
      <c r="K16" s="451"/>
      <c r="L16" s="150"/>
      <c r="M16" s="151" t="str">
        <f t="shared" si="0"/>
        <v/>
      </c>
      <c r="N16" s="452"/>
      <c r="O16" s="452"/>
    </row>
    <row r="17" spans="1:15">
      <c r="A17" s="2" t="str">
        <f>IF(B17="","",SUBTOTAL(3,$B$12:B17))</f>
        <v/>
      </c>
      <c r="B17" s="147" t="str">
        <f>IF(OR($C$6="",$J$6=""),"",IF(HKI!B17="","",HKI!B17))</f>
        <v/>
      </c>
      <c r="C17" s="148" t="str">
        <f>IF(OR($C$6="",$J$6=""),"",IF(HKI!C17="","",HKI!C17))</f>
        <v/>
      </c>
      <c r="D17" s="149" t="str">
        <f>IF(OR($C$6="",$J$6=""),"",IF(HKI!D17="","",HKI!D17))</f>
        <v/>
      </c>
      <c r="E17" s="451"/>
      <c r="F17" s="451"/>
      <c r="G17" s="451"/>
      <c r="H17" s="451"/>
      <c r="I17" s="451"/>
      <c r="J17" s="451"/>
      <c r="K17" s="451"/>
      <c r="L17" s="150"/>
      <c r="M17" s="151" t="str">
        <f t="shared" si="0"/>
        <v/>
      </c>
      <c r="N17" s="452" t="s">
        <v>992</v>
      </c>
      <c r="O17" s="452"/>
    </row>
    <row r="18" spans="1:15">
      <c r="A18" s="2" t="str">
        <f>IF(B18="","",SUBTOTAL(3,$B$12:B18))</f>
        <v/>
      </c>
      <c r="B18" s="147" t="str">
        <f>IF(OR($C$6="",$J$6=""),"",IF(HKI!B18="","",HKI!B18))</f>
        <v/>
      </c>
      <c r="C18" s="148" t="str">
        <f>IF(OR($C$6="",$J$6=""),"",IF(HKI!C18="","",HKI!C18))</f>
        <v/>
      </c>
      <c r="D18" s="149" t="str">
        <f>IF(OR($C$6="",$J$6=""),"",IF(HKI!D18="","",HKI!D18))</f>
        <v/>
      </c>
      <c r="E18" s="451"/>
      <c r="F18" s="451"/>
      <c r="G18" s="451"/>
      <c r="H18" s="451"/>
      <c r="I18" s="451"/>
      <c r="J18" s="451"/>
      <c r="K18" s="451"/>
      <c r="L18" s="150"/>
      <c r="M18" s="151" t="str">
        <f t="shared" si="0"/>
        <v/>
      </c>
      <c r="N18" s="452" t="s">
        <v>992</v>
      </c>
      <c r="O18" s="452"/>
    </row>
    <row r="19" spans="1:15">
      <c r="A19" s="2" t="str">
        <f>IF(B19="","",SUBTOTAL(3,$B$12:B19))</f>
        <v/>
      </c>
      <c r="B19" s="147" t="str">
        <f>IF(OR($C$6="",$J$6=""),"",IF(HKI!B19="","",HKI!B19))</f>
        <v/>
      </c>
      <c r="C19" s="148" t="str">
        <f>IF(OR($C$6="",$J$6=""),"",IF(HKI!C19="","",HKI!C19))</f>
        <v/>
      </c>
      <c r="D19" s="149" t="str">
        <f>IF(OR($C$6="",$J$6=""),"",IF(HKI!D19="","",HKI!D19))</f>
        <v/>
      </c>
      <c r="E19" s="451"/>
      <c r="F19" s="451"/>
      <c r="G19" s="451"/>
      <c r="H19" s="451"/>
      <c r="I19" s="451"/>
      <c r="J19" s="451"/>
      <c r="K19" s="451"/>
      <c r="L19" s="150"/>
      <c r="M19" s="151" t="str">
        <f t="shared" si="0"/>
        <v/>
      </c>
      <c r="N19" s="452" t="s">
        <v>992</v>
      </c>
      <c r="O19" s="452"/>
    </row>
    <row r="20" spans="1:15">
      <c r="A20" s="2" t="str">
        <f>IF(B20="","",SUBTOTAL(3,$B$12:B20))</f>
        <v/>
      </c>
      <c r="B20" s="147" t="str">
        <f>IF(OR($C$6="",$J$6=""),"",IF(HKI!B20="","",HKI!B20))</f>
        <v/>
      </c>
      <c r="C20" s="148" t="str">
        <f>IF(OR($C$6="",$J$6=""),"",IF(HKI!C20="","",HKI!C20))</f>
        <v/>
      </c>
      <c r="D20" s="149" t="str">
        <f>IF(OR($C$6="",$J$6=""),"",IF(HKI!D20="","",HKI!D20))</f>
        <v/>
      </c>
      <c r="E20" s="451"/>
      <c r="F20" s="451"/>
      <c r="G20" s="451"/>
      <c r="H20" s="451"/>
      <c r="I20" s="451"/>
      <c r="J20" s="451"/>
      <c r="K20" s="451"/>
      <c r="L20" s="150"/>
      <c r="M20" s="151" t="str">
        <f t="shared" si="0"/>
        <v/>
      </c>
      <c r="N20" s="452" t="s">
        <v>992</v>
      </c>
      <c r="O20" s="452"/>
    </row>
    <row r="21" spans="1:15">
      <c r="A21" s="2" t="str">
        <f>IF(B21="","",SUBTOTAL(3,$B$12:B21))</f>
        <v/>
      </c>
      <c r="B21" s="147" t="str">
        <f>IF(OR($C$6="",$J$6=""),"",IF(HKI!B21="","",HKI!B21))</f>
        <v/>
      </c>
      <c r="C21" s="148" t="str">
        <f>IF(OR($C$6="",$J$6=""),"",IF(HKI!C21="","",HKI!C21))</f>
        <v/>
      </c>
      <c r="D21" s="149" t="str">
        <f>IF(OR($C$6="",$J$6=""),"",IF(HKI!D21="","",HKI!D21))</f>
        <v/>
      </c>
      <c r="E21" s="451"/>
      <c r="F21" s="451"/>
      <c r="G21" s="451"/>
      <c r="H21" s="451"/>
      <c r="I21" s="451"/>
      <c r="J21" s="451"/>
      <c r="K21" s="451"/>
      <c r="L21" s="150"/>
      <c r="M21" s="151" t="str">
        <f t="shared" si="0"/>
        <v/>
      </c>
      <c r="N21" s="452" t="s">
        <v>992</v>
      </c>
      <c r="O21" s="452"/>
    </row>
    <row r="22" spans="1:15">
      <c r="A22" s="2" t="str">
        <f>IF(B22="","",SUBTOTAL(3,$B$12:B22))</f>
        <v/>
      </c>
      <c r="B22" s="147" t="str">
        <f>IF(OR($C$6="",$J$6=""),"",IF(HKI!B22="","",HKI!B22))</f>
        <v/>
      </c>
      <c r="C22" s="148" t="str">
        <f>IF(OR($C$6="",$J$6=""),"",IF(HKI!C22="","",HKI!C22))</f>
        <v/>
      </c>
      <c r="D22" s="149" t="str">
        <f>IF(OR($C$6="",$J$6=""),"",IF(HKI!D22="","",HKI!D22))</f>
        <v/>
      </c>
      <c r="E22" s="451"/>
      <c r="F22" s="451"/>
      <c r="G22" s="451"/>
      <c r="H22" s="451"/>
      <c r="I22" s="451"/>
      <c r="J22" s="451"/>
      <c r="K22" s="451"/>
      <c r="L22" s="150"/>
      <c r="M22" s="151" t="str">
        <f t="shared" si="0"/>
        <v/>
      </c>
      <c r="N22" s="452" t="s">
        <v>992</v>
      </c>
      <c r="O22" s="452"/>
    </row>
    <row r="23" spans="1:15">
      <c r="A23" s="2" t="str">
        <f>IF(B23="","",SUBTOTAL(3,$B$12:B23))</f>
        <v/>
      </c>
      <c r="B23" s="147" t="str">
        <f>IF(OR($C$6="",$J$6=""),"",IF(HKI!B23="","",HKI!B23))</f>
        <v/>
      </c>
      <c r="C23" s="148" t="str">
        <f>IF(OR($C$6="",$J$6=""),"",IF(HKI!C23="","",HKI!C23))</f>
        <v/>
      </c>
      <c r="D23" s="149" t="str">
        <f>IF(OR($C$6="",$J$6=""),"",IF(HKI!D23="","",HKI!D23))</f>
        <v/>
      </c>
      <c r="E23" s="451"/>
      <c r="F23" s="451"/>
      <c r="G23" s="451"/>
      <c r="H23" s="451"/>
      <c r="I23" s="451"/>
      <c r="J23" s="451"/>
      <c r="K23" s="451"/>
      <c r="L23" s="150"/>
      <c r="M23" s="151" t="str">
        <f t="shared" si="0"/>
        <v/>
      </c>
      <c r="N23" s="452" t="s">
        <v>992</v>
      </c>
      <c r="O23" s="452"/>
    </row>
    <row r="24" spans="1:15">
      <c r="A24" s="2" t="str">
        <f>IF(B24="","",SUBTOTAL(3,$B$12:B24))</f>
        <v/>
      </c>
      <c r="B24" s="147" t="str">
        <f>IF(OR($C$6="",$J$6=""),"",IF(HKI!B24="","",HKI!B24))</f>
        <v/>
      </c>
      <c r="C24" s="148" t="str">
        <f>IF(OR($C$6="",$J$6=""),"",IF(HKI!C24="","",HKI!C24))</f>
        <v/>
      </c>
      <c r="D24" s="149" t="str">
        <f>IF(OR($C$6="",$J$6=""),"",IF(HKI!D24="","",HKI!D24))</f>
        <v/>
      </c>
      <c r="E24" s="451"/>
      <c r="F24" s="451"/>
      <c r="G24" s="451"/>
      <c r="H24" s="451"/>
      <c r="I24" s="451"/>
      <c r="J24" s="451"/>
      <c r="K24" s="451"/>
      <c r="L24" s="150"/>
      <c r="M24" s="151" t="str">
        <f t="shared" si="0"/>
        <v/>
      </c>
      <c r="N24" s="452" t="s">
        <v>992</v>
      </c>
      <c r="O24" s="452"/>
    </row>
    <row r="25" spans="1:15">
      <c r="A25" s="2" t="str">
        <f>IF(B25="","",SUBTOTAL(3,$B$12:B25))</f>
        <v/>
      </c>
      <c r="B25" s="147" t="str">
        <f>IF(OR($C$6="",$J$6=""),"",IF(HKI!B25="","",HKI!B25))</f>
        <v/>
      </c>
      <c r="C25" s="148" t="str">
        <f>IF(OR($C$6="",$J$6=""),"",IF(HKI!C25="","",HKI!C25))</f>
        <v/>
      </c>
      <c r="D25" s="149" t="str">
        <f>IF(OR($C$6="",$J$6=""),"",IF(HKI!D25="","",HKI!D25))</f>
        <v/>
      </c>
      <c r="E25" s="451"/>
      <c r="F25" s="451"/>
      <c r="G25" s="451"/>
      <c r="H25" s="451"/>
      <c r="I25" s="451"/>
      <c r="J25" s="451"/>
      <c r="K25" s="451"/>
      <c r="L25" s="150"/>
      <c r="M25" s="151" t="str">
        <f t="shared" si="0"/>
        <v/>
      </c>
      <c r="N25" s="452" t="s">
        <v>992</v>
      </c>
      <c r="O25" s="452"/>
    </row>
    <row r="26" spans="1:15">
      <c r="A26" s="2" t="str">
        <f>IF(B26="","",SUBTOTAL(3,$B$12:B26))</f>
        <v/>
      </c>
      <c r="B26" s="147" t="str">
        <f>IF(OR($C$6="",$J$6=""),"",IF(HKI!B26="","",HKI!B26))</f>
        <v/>
      </c>
      <c r="C26" s="148" t="str">
        <f>IF(OR($C$6="",$J$6=""),"",IF(HKI!C26="","",HKI!C26))</f>
        <v/>
      </c>
      <c r="D26" s="149" t="str">
        <f>IF(OR($C$6="",$J$6=""),"",IF(HKI!D26="","",HKI!D26))</f>
        <v/>
      </c>
      <c r="E26" s="451"/>
      <c r="F26" s="451"/>
      <c r="G26" s="451"/>
      <c r="H26" s="451"/>
      <c r="I26" s="451"/>
      <c r="J26" s="451"/>
      <c r="K26" s="451"/>
      <c r="L26" s="150"/>
      <c r="M26" s="151" t="str">
        <f t="shared" si="0"/>
        <v/>
      </c>
      <c r="N26" s="452" t="s">
        <v>992</v>
      </c>
      <c r="O26" s="452"/>
    </row>
    <row r="27" spans="1:15">
      <c r="A27" s="2" t="str">
        <f>IF(B27="","",SUBTOTAL(3,$B$12:B27))</f>
        <v/>
      </c>
      <c r="B27" s="147" t="str">
        <f>IF(OR($C$6="",$J$6=""),"",IF(HKI!B27="","",HKI!B27))</f>
        <v/>
      </c>
      <c r="C27" s="148" t="str">
        <f>IF(OR($C$6="",$J$6=""),"",IF(HKI!C27="","",HKI!C27))</f>
        <v/>
      </c>
      <c r="D27" s="149" t="str">
        <f>IF(OR($C$6="",$J$6=""),"",IF(HKI!D27="","",HKI!D27))</f>
        <v/>
      </c>
      <c r="E27" s="451"/>
      <c r="F27" s="451"/>
      <c r="G27" s="451"/>
      <c r="H27" s="451"/>
      <c r="I27" s="451"/>
      <c r="J27" s="451"/>
      <c r="K27" s="451"/>
      <c r="L27" s="150"/>
      <c r="M27" s="151" t="str">
        <f t="shared" si="0"/>
        <v/>
      </c>
      <c r="N27" s="452" t="s">
        <v>992</v>
      </c>
      <c r="O27" s="452"/>
    </row>
    <row r="28" spans="1:15">
      <c r="A28" s="2" t="str">
        <f>IF(B28="","",SUBTOTAL(3,$B$12:B28))</f>
        <v/>
      </c>
      <c r="B28" s="147" t="str">
        <f>IF(OR($C$6="",$J$6=""),"",IF(HKI!B28="","",HKI!B28))</f>
        <v/>
      </c>
      <c r="C28" s="148" t="str">
        <f>IF(OR($C$6="",$J$6=""),"",IF(HKI!C28="","",HKI!C28))</f>
        <v/>
      </c>
      <c r="D28" s="149" t="str">
        <f>IF(OR($C$6="",$J$6=""),"",IF(HKI!D28="","",HKI!D28))</f>
        <v/>
      </c>
      <c r="E28" s="451"/>
      <c r="F28" s="451"/>
      <c r="G28" s="451"/>
      <c r="H28" s="451"/>
      <c r="I28" s="451"/>
      <c r="J28" s="451"/>
      <c r="K28" s="451"/>
      <c r="L28" s="150"/>
      <c r="M28" s="151" t="str">
        <f t="shared" si="0"/>
        <v/>
      </c>
      <c r="N28" s="452" t="s">
        <v>992</v>
      </c>
      <c r="O28" s="452"/>
    </row>
    <row r="29" spans="1:15">
      <c r="A29" s="2" t="str">
        <f>IF(B29="","",SUBTOTAL(3,$B$12:B29))</f>
        <v/>
      </c>
      <c r="B29" s="147" t="str">
        <f>IF(OR($C$6="",$J$6=""),"",IF(HKI!B29="","",HKI!B29))</f>
        <v/>
      </c>
      <c r="C29" s="148" t="str">
        <f>IF(OR($C$6="",$J$6=""),"",IF(HKI!C29="","",HKI!C29))</f>
        <v/>
      </c>
      <c r="D29" s="149" t="str">
        <f>IF(OR($C$6="",$J$6=""),"",IF(HKI!D29="","",HKI!D29))</f>
        <v/>
      </c>
      <c r="E29" s="451"/>
      <c r="F29" s="451"/>
      <c r="G29" s="451"/>
      <c r="H29" s="451"/>
      <c r="I29" s="451"/>
      <c r="J29" s="451"/>
      <c r="K29" s="451"/>
      <c r="L29" s="150"/>
      <c r="M29" s="151" t="str">
        <f t="shared" si="0"/>
        <v/>
      </c>
      <c r="N29" s="452" t="s">
        <v>992</v>
      </c>
      <c r="O29" s="452"/>
    </row>
    <row r="30" spans="1:15">
      <c r="A30" s="2" t="str">
        <f>IF(B30="","",SUBTOTAL(3,$B$12:B30))</f>
        <v/>
      </c>
      <c r="B30" s="147" t="str">
        <f>IF(OR($C$6="",$J$6=""),"",IF(HKI!B30="","",HKI!B30))</f>
        <v/>
      </c>
      <c r="C30" s="148" t="str">
        <f>IF(OR($C$6="",$J$6=""),"",IF(HKI!C30="","",HKI!C30))</f>
        <v/>
      </c>
      <c r="D30" s="149" t="str">
        <f>IF(OR($C$6="",$J$6=""),"",IF(HKI!D30="","",HKI!D30))</f>
        <v/>
      </c>
      <c r="E30" s="451"/>
      <c r="F30" s="451"/>
      <c r="G30" s="451"/>
      <c r="H30" s="451"/>
      <c r="I30" s="451"/>
      <c r="J30" s="451"/>
      <c r="K30" s="451"/>
      <c r="L30" s="150"/>
      <c r="M30" s="151" t="str">
        <f t="shared" si="0"/>
        <v/>
      </c>
      <c r="N30" s="452" t="s">
        <v>992</v>
      </c>
      <c r="O30" s="452"/>
    </row>
    <row r="31" spans="1:15">
      <c r="A31" s="2" t="str">
        <f>IF(B31="","",SUBTOTAL(3,$B$12:B31))</f>
        <v/>
      </c>
      <c r="B31" s="147" t="str">
        <f>IF(OR($C$6="",$J$6=""),"",IF(HKI!B31="","",HKI!B31))</f>
        <v/>
      </c>
      <c r="C31" s="148" t="str">
        <f>IF(OR($C$6="",$J$6=""),"",IF(HKI!C31="","",HKI!C31))</f>
        <v/>
      </c>
      <c r="D31" s="149" t="str">
        <f>IF(OR($C$6="",$J$6=""),"",IF(HKI!D31="","",HKI!D31))</f>
        <v/>
      </c>
      <c r="E31" s="451"/>
      <c r="F31" s="451"/>
      <c r="G31" s="451"/>
      <c r="H31" s="451"/>
      <c r="I31" s="451"/>
      <c r="J31" s="451"/>
      <c r="K31" s="451"/>
      <c r="L31" s="150"/>
      <c r="M31" s="151" t="str">
        <f t="shared" si="0"/>
        <v/>
      </c>
      <c r="N31" s="452" t="s">
        <v>992</v>
      </c>
      <c r="O31" s="452"/>
    </row>
    <row r="32" spans="1:15">
      <c r="A32" s="2" t="str">
        <f>IF(B32="","",SUBTOTAL(3,$B$12:B32))</f>
        <v/>
      </c>
      <c r="B32" s="147" t="str">
        <f>IF(OR($C$6="",$J$6=""),"",IF(HKI!B32="","",HKI!B32))</f>
        <v/>
      </c>
      <c r="C32" s="148" t="str">
        <f>IF(OR($C$6="",$J$6=""),"",IF(HKI!C32="","",HKI!C32))</f>
        <v/>
      </c>
      <c r="D32" s="149" t="str">
        <f>IF(OR($C$6="",$J$6=""),"",IF(HKI!D32="","",HKI!D32))</f>
        <v/>
      </c>
      <c r="E32" s="451"/>
      <c r="F32" s="451"/>
      <c r="G32" s="451"/>
      <c r="H32" s="451"/>
      <c r="I32" s="451"/>
      <c r="J32" s="451"/>
      <c r="K32" s="451"/>
      <c r="L32" s="150"/>
      <c r="M32" s="151" t="str">
        <f t="shared" si="0"/>
        <v/>
      </c>
      <c r="N32" s="452" t="s">
        <v>992</v>
      </c>
      <c r="O32" s="452"/>
    </row>
    <row r="33" spans="1:15">
      <c r="A33" s="2" t="str">
        <f>IF(B33="","",SUBTOTAL(3,$B$12:B33))</f>
        <v/>
      </c>
      <c r="B33" s="147" t="str">
        <f>IF(OR($C$6="",$J$6=""),"",IF(HKI!B33="","",HKI!B33))</f>
        <v/>
      </c>
      <c r="C33" s="148" t="str">
        <f>IF(OR($C$6="",$J$6=""),"",IF(HKI!C33="","",HKI!C33))</f>
        <v/>
      </c>
      <c r="D33" s="149" t="str">
        <f>IF(OR($C$6="",$J$6=""),"",IF(HKI!D33="","",HKI!D33))</f>
        <v/>
      </c>
      <c r="E33" s="451"/>
      <c r="F33" s="451"/>
      <c r="G33" s="451"/>
      <c r="H33" s="451"/>
      <c r="I33" s="451"/>
      <c r="J33" s="451"/>
      <c r="K33" s="451"/>
      <c r="L33" s="150"/>
      <c r="M33" s="151" t="str">
        <f t="shared" si="0"/>
        <v/>
      </c>
      <c r="N33" s="452" t="s">
        <v>992</v>
      </c>
      <c r="O33" s="452"/>
    </row>
    <row r="34" spans="1:15">
      <c r="A34" s="2" t="str">
        <f>IF(B34="","",SUBTOTAL(3,$B$12:B34))</f>
        <v/>
      </c>
      <c r="B34" s="147" t="str">
        <f>IF(OR($C$6="",$J$6=""),"",IF(HKI!B34="","",HKI!B34))</f>
        <v/>
      </c>
      <c r="C34" s="148" t="str">
        <f>IF(OR($C$6="",$J$6=""),"",IF(HKI!C34="","",HKI!C34))</f>
        <v/>
      </c>
      <c r="D34" s="149" t="str">
        <f>IF(OR($C$6="",$J$6=""),"",IF(HKI!D34="","",HKI!D34))</f>
        <v/>
      </c>
      <c r="E34" s="451"/>
      <c r="F34" s="451"/>
      <c r="G34" s="451"/>
      <c r="H34" s="451"/>
      <c r="I34" s="451"/>
      <c r="J34" s="451"/>
      <c r="K34" s="451"/>
      <c r="L34" s="150"/>
      <c r="M34" s="151" t="str">
        <f t="shared" si="0"/>
        <v/>
      </c>
      <c r="N34" s="452" t="s">
        <v>992</v>
      </c>
      <c r="O34" s="452"/>
    </row>
    <row r="35" spans="1:15">
      <c r="A35" s="2" t="str">
        <f>IF(B35="","",SUBTOTAL(3,$B$12:B35))</f>
        <v/>
      </c>
      <c r="B35" s="147" t="str">
        <f>IF(OR($C$6="",$J$6=""),"",IF(HKI!B35="","",HKI!B35))</f>
        <v/>
      </c>
      <c r="C35" s="148" t="str">
        <f>IF(OR($C$6="",$J$6=""),"",IF(HKI!C35="","",HKI!C35))</f>
        <v/>
      </c>
      <c r="D35" s="149" t="str">
        <f>IF(OR($C$6="",$J$6=""),"",IF(HKI!D35="","",HKI!D35))</f>
        <v/>
      </c>
      <c r="E35" s="451"/>
      <c r="F35" s="451"/>
      <c r="G35" s="451"/>
      <c r="H35" s="451"/>
      <c r="I35" s="451"/>
      <c r="J35" s="451"/>
      <c r="K35" s="451"/>
      <c r="L35" s="150"/>
      <c r="M35" s="151" t="str">
        <f t="shared" si="0"/>
        <v/>
      </c>
      <c r="N35" s="452" t="s">
        <v>992</v>
      </c>
      <c r="O35" s="452"/>
    </row>
    <row r="36" spans="1:15">
      <c r="A36" s="2" t="str">
        <f>IF(B36="","",SUBTOTAL(3,$B$12:B36))</f>
        <v/>
      </c>
      <c r="B36" s="147" t="str">
        <f>IF(OR($C$6="",$J$6=""),"",IF(HKI!B36="","",HKI!B36))</f>
        <v/>
      </c>
      <c r="C36" s="148" t="str">
        <f>IF(OR($C$6="",$J$6=""),"",IF(HKI!C36="","",HKI!C36))</f>
        <v/>
      </c>
      <c r="D36" s="149" t="str">
        <f>IF(OR($C$6="",$J$6=""),"",IF(HKI!D36="","",HKI!D36))</f>
        <v/>
      </c>
      <c r="E36" s="451"/>
      <c r="F36" s="451"/>
      <c r="G36" s="451"/>
      <c r="H36" s="451"/>
      <c r="I36" s="451"/>
      <c r="J36" s="451"/>
      <c r="K36" s="451"/>
      <c r="L36" s="150"/>
      <c r="M36" s="151" t="str">
        <f t="shared" si="0"/>
        <v/>
      </c>
      <c r="N36" s="452" t="s">
        <v>992</v>
      </c>
      <c r="O36" s="452"/>
    </row>
    <row r="37" spans="1:15">
      <c r="A37" s="2" t="str">
        <f>IF(B37="","",SUBTOTAL(3,$B$12:B37))</f>
        <v/>
      </c>
      <c r="B37" s="147" t="str">
        <f>IF(OR($C$6="",$J$6=""),"",IF(HKI!B37="","",HKI!B37))</f>
        <v/>
      </c>
      <c r="C37" s="148" t="str">
        <f>IF(OR($C$6="",$J$6=""),"",IF(HKI!C37="","",HKI!C37))</f>
        <v/>
      </c>
      <c r="D37" s="149" t="str">
        <f>IF(OR($C$6="",$J$6=""),"",IF(HKI!D37="","",HKI!D37))</f>
        <v/>
      </c>
      <c r="E37" s="451"/>
      <c r="F37" s="451"/>
      <c r="G37" s="451"/>
      <c r="H37" s="451"/>
      <c r="I37" s="451"/>
      <c r="J37" s="451"/>
      <c r="K37" s="451"/>
      <c r="L37" s="150"/>
      <c r="M37" s="151" t="str">
        <f t="shared" si="0"/>
        <v/>
      </c>
      <c r="N37" s="452" t="s">
        <v>992</v>
      </c>
      <c r="O37" s="452"/>
    </row>
    <row r="38" spans="1:15">
      <c r="A38" s="2" t="str">
        <f>IF(B38="","",SUBTOTAL(3,$B$12:B38))</f>
        <v/>
      </c>
      <c r="B38" s="147" t="str">
        <f>IF(OR($C$6="",$J$6=""),"",IF(HKI!B38="","",HKI!B38))</f>
        <v/>
      </c>
      <c r="C38" s="148" t="str">
        <f>IF(OR($C$6="",$J$6=""),"",IF(HKI!C38="","",HKI!C38))</f>
        <v/>
      </c>
      <c r="D38" s="149" t="str">
        <f>IF(OR($C$6="",$J$6=""),"",IF(HKI!D38="","",HKI!D38))</f>
        <v/>
      </c>
      <c r="E38" s="451"/>
      <c r="F38" s="451"/>
      <c r="G38" s="451"/>
      <c r="H38" s="451"/>
      <c r="I38" s="451"/>
      <c r="J38" s="451"/>
      <c r="K38" s="451"/>
      <c r="L38" s="150"/>
      <c r="M38" s="151" t="str">
        <f t="shared" si="0"/>
        <v/>
      </c>
      <c r="N38" s="452" t="s">
        <v>992</v>
      </c>
      <c r="O38" s="452"/>
    </row>
    <row r="39" spans="1:15">
      <c r="A39" s="2" t="str">
        <f>IF(B39="","",SUBTOTAL(3,$B$12:B39))</f>
        <v/>
      </c>
      <c r="B39" s="147" t="str">
        <f>IF(OR($C$6="",$J$6=""),"",IF(HKI!B39="","",HKI!B39))</f>
        <v/>
      </c>
      <c r="C39" s="148" t="str">
        <f>IF(OR($C$6="",$J$6=""),"",IF(HKI!C39="","",HKI!C39))</f>
        <v/>
      </c>
      <c r="D39" s="149" t="str">
        <f>IF(OR($C$6="",$J$6=""),"",IF(HKI!D39="","",HKI!D39))</f>
        <v/>
      </c>
      <c r="E39" s="451"/>
      <c r="F39" s="451"/>
      <c r="G39" s="451"/>
      <c r="H39" s="451"/>
      <c r="I39" s="451"/>
      <c r="J39" s="451"/>
      <c r="K39" s="451"/>
      <c r="L39" s="150"/>
      <c r="M39" s="151" t="str">
        <f t="shared" si="0"/>
        <v/>
      </c>
      <c r="N39" s="452" t="s">
        <v>992</v>
      </c>
      <c r="O39" s="452"/>
    </row>
    <row r="40" spans="1:15">
      <c r="A40" s="2" t="str">
        <f>IF(B40="","",SUBTOTAL(3,$B$12:B40))</f>
        <v/>
      </c>
      <c r="B40" s="147" t="str">
        <f>IF(OR($C$6="",$J$6=""),"",IF(HKI!B40="","",HKI!B40))</f>
        <v/>
      </c>
      <c r="C40" s="148" t="str">
        <f>IF(OR($C$6="",$J$6=""),"",IF(HKI!C40="","",HKI!C40))</f>
        <v/>
      </c>
      <c r="D40" s="149" t="str">
        <f>IF(OR($C$6="",$J$6=""),"",IF(HKI!D40="","",HKI!D40))</f>
        <v/>
      </c>
      <c r="E40" s="451"/>
      <c r="F40" s="451"/>
      <c r="G40" s="451"/>
      <c r="H40" s="451"/>
      <c r="I40" s="451"/>
      <c r="J40" s="451"/>
      <c r="K40" s="451"/>
      <c r="L40" s="150"/>
      <c r="M40" s="151" t="str">
        <f t="shared" ref="M40:M49" si="1">IF(B40="","",IF(L40="","KXL",IF(L40&lt;4,"Kém",IF(L40&lt;5,"Yếu",IF(L40&lt;6,"TB",IF(L40&lt;7,"TBK",IF(L40&lt;8,"Khá",IF(L40&lt;9,"Giỏi","XS"))))))))</f>
        <v/>
      </c>
      <c r="N40" s="452" t="s">
        <v>992</v>
      </c>
      <c r="O40" s="452"/>
    </row>
    <row r="41" spans="1:15">
      <c r="A41" s="2" t="str">
        <f>IF(B41="","",SUBTOTAL(3,$B$12:B41))</f>
        <v/>
      </c>
      <c r="B41" s="147" t="str">
        <f>IF(OR($C$6="",$J$6=""),"",IF(HKI!B41="","",HKI!B41))</f>
        <v/>
      </c>
      <c r="C41" s="148" t="str">
        <f>IF(OR($C$6="",$J$6=""),"",IF(HKI!C41="","",HKI!C41))</f>
        <v/>
      </c>
      <c r="D41" s="149" t="str">
        <f>IF(OR($C$6="",$J$6=""),"",IF(HKI!D41="","",HKI!D41))</f>
        <v/>
      </c>
      <c r="E41" s="451"/>
      <c r="F41" s="451"/>
      <c r="G41" s="451"/>
      <c r="H41" s="451"/>
      <c r="I41" s="451"/>
      <c r="J41" s="451"/>
      <c r="K41" s="451"/>
      <c r="L41" s="150"/>
      <c r="M41" s="151" t="str">
        <f t="shared" si="1"/>
        <v/>
      </c>
      <c r="N41" s="452" t="s">
        <v>992</v>
      </c>
      <c r="O41" s="452"/>
    </row>
    <row r="42" spans="1:15">
      <c r="A42" s="2" t="str">
        <f>IF(B42="","",SUBTOTAL(3,$B$12:B42))</f>
        <v/>
      </c>
      <c r="B42" s="147" t="str">
        <f>IF(OR($C$6="",$J$6=""),"",IF(HKI!B42="","",HKI!B42))</f>
        <v/>
      </c>
      <c r="C42" s="148" t="str">
        <f>IF(OR($C$6="",$J$6=""),"",IF(HKI!C42="","",HKI!C42))</f>
        <v/>
      </c>
      <c r="D42" s="149" t="str">
        <f>IF(OR($C$6="",$J$6=""),"",IF(HKI!D42="","",HKI!D42))</f>
        <v/>
      </c>
      <c r="E42" s="451"/>
      <c r="F42" s="451"/>
      <c r="G42" s="451"/>
      <c r="H42" s="451"/>
      <c r="I42" s="451"/>
      <c r="J42" s="451"/>
      <c r="K42" s="451"/>
      <c r="L42" s="150"/>
      <c r="M42" s="151" t="str">
        <f t="shared" si="1"/>
        <v/>
      </c>
      <c r="N42" s="452" t="s">
        <v>992</v>
      </c>
      <c r="O42" s="452"/>
    </row>
    <row r="43" spans="1:15">
      <c r="A43" s="2" t="str">
        <f>IF(B43="","",SUBTOTAL(3,$B$12:B43))</f>
        <v/>
      </c>
      <c r="B43" s="147" t="str">
        <f>IF(OR($C$6="",$J$6=""),"",IF(HKI!B43="","",HKI!B43))</f>
        <v/>
      </c>
      <c r="C43" s="148" t="str">
        <f>IF(OR($C$6="",$J$6=""),"",IF(HKI!C43="","",HKI!C43))</f>
        <v/>
      </c>
      <c r="D43" s="149" t="str">
        <f>IF(OR($C$6="",$J$6=""),"",IF(HKI!D43="","",HKI!D43))</f>
        <v/>
      </c>
      <c r="E43" s="451"/>
      <c r="F43" s="451"/>
      <c r="G43" s="451"/>
      <c r="H43" s="451"/>
      <c r="I43" s="451"/>
      <c r="J43" s="451"/>
      <c r="K43" s="451"/>
      <c r="L43" s="150"/>
      <c r="M43" s="151" t="str">
        <f t="shared" si="1"/>
        <v/>
      </c>
      <c r="N43" s="452" t="s">
        <v>992</v>
      </c>
      <c r="O43" s="452"/>
    </row>
    <row r="44" spans="1:15">
      <c r="A44" s="2" t="str">
        <f>IF(B44="","",SUBTOTAL(3,$B$12:B44))</f>
        <v/>
      </c>
      <c r="B44" s="147" t="str">
        <f>IF(OR($C$6="",$J$6=""),"",IF(HKI!B44="","",HKI!B44))</f>
        <v/>
      </c>
      <c r="C44" s="148" t="str">
        <f>IF(OR($C$6="",$J$6=""),"",IF(HKI!C44="","",HKI!C44))</f>
        <v/>
      </c>
      <c r="D44" s="149" t="str">
        <f>IF(OR($C$6="",$J$6=""),"",IF(HKI!D44="","",HKI!D44))</f>
        <v/>
      </c>
      <c r="E44" s="451"/>
      <c r="F44" s="451"/>
      <c r="G44" s="451"/>
      <c r="H44" s="451"/>
      <c r="I44" s="451"/>
      <c r="J44" s="451"/>
      <c r="K44" s="451"/>
      <c r="L44" s="150"/>
      <c r="M44" s="151" t="str">
        <f t="shared" si="1"/>
        <v/>
      </c>
      <c r="N44" s="452" t="s">
        <v>992</v>
      </c>
      <c r="O44" s="452"/>
    </row>
    <row r="45" spans="1:15">
      <c r="A45" s="2" t="str">
        <f>IF(B45="","",SUBTOTAL(3,$B$12:B45))</f>
        <v/>
      </c>
      <c r="B45" s="147" t="str">
        <f>IF(OR($C$6="",$J$6=""),"",IF(HKI!B45="","",HKI!B45))</f>
        <v/>
      </c>
      <c r="C45" s="148" t="str">
        <f>IF(OR($C$6="",$J$6=""),"",IF(HKI!C45="","",HKI!C45))</f>
        <v/>
      </c>
      <c r="D45" s="149" t="str">
        <f>IF(OR($C$6="",$J$6=""),"",IF(HKI!D45="","",HKI!D45))</f>
        <v/>
      </c>
      <c r="E45" s="451"/>
      <c r="F45" s="451"/>
      <c r="G45" s="451"/>
      <c r="H45" s="451"/>
      <c r="I45" s="451"/>
      <c r="J45" s="451"/>
      <c r="K45" s="451"/>
      <c r="L45" s="150"/>
      <c r="M45" s="151" t="str">
        <f t="shared" si="1"/>
        <v/>
      </c>
      <c r="N45" s="452" t="s">
        <v>992</v>
      </c>
      <c r="O45" s="452"/>
    </row>
    <row r="46" spans="1:15">
      <c r="A46" s="2" t="str">
        <f>IF(B46="","",SUBTOTAL(3,$B$12:B46))</f>
        <v/>
      </c>
      <c r="B46" s="147" t="str">
        <f>IF(OR($C$6="",$J$6=""),"",IF(HKI!B46="","",HKI!B46))</f>
        <v/>
      </c>
      <c r="C46" s="148" t="str">
        <f>IF(OR($C$6="",$J$6=""),"",IF(HKI!C46="","",HKI!C46))</f>
        <v/>
      </c>
      <c r="D46" s="149" t="str">
        <f>IF(OR($C$6="",$J$6=""),"",IF(HKI!D46="","",HKI!D46))</f>
        <v/>
      </c>
      <c r="E46" s="451"/>
      <c r="F46" s="451"/>
      <c r="G46" s="451"/>
      <c r="H46" s="451"/>
      <c r="I46" s="451"/>
      <c r="J46" s="451"/>
      <c r="K46" s="451"/>
      <c r="L46" s="150"/>
      <c r="M46" s="151" t="str">
        <f t="shared" si="1"/>
        <v/>
      </c>
      <c r="N46" s="452" t="s">
        <v>992</v>
      </c>
      <c r="O46" s="452"/>
    </row>
    <row r="47" spans="1:15">
      <c r="A47" s="2" t="str">
        <f>IF(B47="","",SUBTOTAL(3,$B$12:B47))</f>
        <v/>
      </c>
      <c r="B47" s="147" t="str">
        <f>IF(OR($C$6="",$J$6=""),"",IF(HKI!B47="","",HKI!B47))</f>
        <v/>
      </c>
      <c r="C47" s="148" t="str">
        <f>IF(OR($C$6="",$J$6=""),"",IF(HKI!C47="","",HKI!C47))</f>
        <v/>
      </c>
      <c r="D47" s="149" t="str">
        <f>IF(OR($C$6="",$J$6=""),"",IF(HKI!D47="","",HKI!D47))</f>
        <v/>
      </c>
      <c r="E47" s="451"/>
      <c r="F47" s="451"/>
      <c r="G47" s="451"/>
      <c r="H47" s="451"/>
      <c r="I47" s="451"/>
      <c r="J47" s="451"/>
      <c r="K47" s="451"/>
      <c r="L47" s="150"/>
      <c r="M47" s="151" t="str">
        <f t="shared" si="1"/>
        <v/>
      </c>
      <c r="N47" s="452" t="s">
        <v>992</v>
      </c>
      <c r="O47" s="452"/>
    </row>
    <row r="48" spans="1:15">
      <c r="A48" s="2" t="str">
        <f>IF(B48="","",SUBTOTAL(3,$B$12:B48))</f>
        <v/>
      </c>
      <c r="B48" s="147" t="str">
        <f>IF(OR($C$6="",$J$6=""),"",IF(HKI!B48="","",HKI!B48))</f>
        <v/>
      </c>
      <c r="C48" s="148" t="str">
        <f>IF(OR($C$6="",$J$6=""),"",IF(HKI!C48="","",HKI!C48))</f>
        <v/>
      </c>
      <c r="D48" s="149" t="str">
        <f>IF(OR($C$6="",$J$6=""),"",IF(HKI!D48="","",HKI!D48))</f>
        <v/>
      </c>
      <c r="E48" s="451"/>
      <c r="F48" s="451"/>
      <c r="G48" s="451"/>
      <c r="H48" s="451"/>
      <c r="I48" s="451"/>
      <c r="J48" s="451"/>
      <c r="K48" s="451"/>
      <c r="L48" s="150"/>
      <c r="M48" s="151" t="str">
        <f t="shared" si="1"/>
        <v/>
      </c>
      <c r="N48" s="452" t="s">
        <v>992</v>
      </c>
      <c r="O48" s="452"/>
    </row>
    <row r="49" spans="1:15">
      <c r="A49" s="2" t="str">
        <f>IF(B49="","",SUBTOTAL(3,$B$12:B49))</f>
        <v/>
      </c>
      <c r="B49" s="147" t="str">
        <f>IF(OR($C$6="",$J$6=""),"",IF(HKI!B49="","",HKI!B49))</f>
        <v/>
      </c>
      <c r="C49" s="148" t="str">
        <f>IF(OR($C$6="",$J$6=""),"",IF(HKI!C49="","",HKI!C49))</f>
        <v/>
      </c>
      <c r="D49" s="149" t="str">
        <f>IF(OR($C$6="",$J$6=""),"",IF(HKI!D49="","",HKI!D49))</f>
        <v/>
      </c>
      <c r="E49" s="451"/>
      <c r="F49" s="451"/>
      <c r="G49" s="451"/>
      <c r="H49" s="451"/>
      <c r="I49" s="451"/>
      <c r="J49" s="451"/>
      <c r="K49" s="451"/>
      <c r="L49" s="150"/>
      <c r="M49" s="151" t="str">
        <f t="shared" si="1"/>
        <v/>
      </c>
      <c r="N49" s="452" t="s">
        <v>992</v>
      </c>
      <c r="O49" s="452"/>
    </row>
    <row r="50" spans="1:15">
      <c r="A50" s="2" t="str">
        <f>IF(B50="","",SUBTOTAL(3,$B$12:B50))</f>
        <v/>
      </c>
      <c r="B50" s="147" t="str">
        <f>IF(OR($C$6="",$J$6=""),"",IF(HKI!B50="","",HKI!B50))</f>
        <v/>
      </c>
      <c r="C50" s="148" t="str">
        <f>IF(OR($C$6="",$J$6=""),"",IF(HKI!C50="","",HKI!C50))</f>
        <v/>
      </c>
      <c r="D50" s="149" t="str">
        <f>IF(OR($C$6="",$J$6=""),"",IF(HKI!D50="","",HKI!D50))</f>
        <v/>
      </c>
      <c r="E50" s="451"/>
      <c r="F50" s="451"/>
      <c r="G50" s="451"/>
      <c r="H50" s="451"/>
      <c r="I50" s="451"/>
      <c r="J50" s="451"/>
      <c r="K50" s="451"/>
      <c r="L50" s="150"/>
      <c r="M50" s="151" t="str">
        <f t="shared" si="0"/>
        <v/>
      </c>
      <c r="N50" s="452" t="s">
        <v>992</v>
      </c>
      <c r="O50" s="452"/>
    </row>
    <row r="51" spans="1:15">
      <c r="A51" s="2" t="str">
        <f>IF(B51="","",SUBTOTAL(3,$B$12:B51))</f>
        <v/>
      </c>
      <c r="B51" s="147" t="str">
        <f>IF(OR($C$6="",$J$6=""),"",IF(HKI!B51="","",HKI!B51))</f>
        <v/>
      </c>
      <c r="C51" s="148" t="str">
        <f>IF(OR($C$6="",$J$6=""),"",IF(HKI!C51="","",HKI!C51))</f>
        <v/>
      </c>
      <c r="D51" s="149" t="str">
        <f>IF(OR($C$6="",$J$6=""),"",IF(HKI!D51="","",HKI!D51))</f>
        <v/>
      </c>
      <c r="E51" s="451"/>
      <c r="F51" s="451"/>
      <c r="G51" s="451"/>
      <c r="H51" s="451"/>
      <c r="I51" s="451"/>
      <c r="J51" s="451"/>
      <c r="K51" s="451"/>
      <c r="L51" s="150"/>
      <c r="M51" s="151" t="str">
        <f t="shared" si="0"/>
        <v/>
      </c>
      <c r="N51" s="452" t="s">
        <v>992</v>
      </c>
      <c r="O51" s="452"/>
    </row>
    <row r="52" spans="1:15" ht="17.25" customHeight="1">
      <c r="A52" s="453" t="s">
        <v>993</v>
      </c>
      <c r="B52" s="453"/>
      <c r="C52" s="453"/>
      <c r="D52" s="453"/>
      <c r="E52" s="453"/>
      <c r="F52" s="453"/>
      <c r="G52" s="453"/>
      <c r="H52" s="453"/>
      <c r="I52" s="453"/>
      <c r="J52" s="453"/>
      <c r="K52" s="453"/>
      <c r="L52" s="453"/>
      <c r="M52" s="453"/>
      <c r="N52" s="453"/>
      <c r="O52" s="453"/>
    </row>
    <row r="53" spans="1:15" ht="15.75" customHeight="1">
      <c r="A53" s="5"/>
      <c r="B53" s="454" t="s">
        <v>994</v>
      </c>
      <c r="C53" s="454"/>
      <c r="D53" s="454"/>
      <c r="E53" s="454"/>
      <c r="F53" s="454"/>
      <c r="G53" s="428" t="str">
        <f>": "&amp;IF(MAX($A$12:$A$51)=1,0,MAX($A$12:$A$51))&amp;" SV"</f>
        <v>: 0 SV</v>
      </c>
      <c r="H53" s="428"/>
      <c r="I53" s="6"/>
      <c r="J53" s="6"/>
      <c r="K53" s="6"/>
      <c r="L53" s="6"/>
      <c r="M53" s="6"/>
      <c r="N53" s="4"/>
      <c r="O53" s="27"/>
    </row>
    <row r="54" spans="1:15" ht="14.25" customHeight="1">
      <c r="A54" s="4"/>
      <c r="B54" s="449" t="s">
        <v>995</v>
      </c>
      <c r="C54" s="449"/>
      <c r="D54" s="449"/>
      <c r="E54" s="449"/>
      <c r="F54" s="449"/>
      <c r="G54" s="423" t="str">
        <f>": "&amp;COUNTIF($M$12:$M$51,"XS")&amp;" SV"</f>
        <v>: 0 SV</v>
      </c>
      <c r="H54" s="423"/>
      <c r="I54" s="423" t="str">
        <f>IF(B12="","","("&amp;ROUND(COUNTIF($M$12:$M$51,"XS")*100/MAX($A$12:$A$51),2)&amp;"%"&amp;")")</f>
        <v/>
      </c>
      <c r="J54" s="423"/>
      <c r="K54" s="448" t="str">
        <f>IF(B12="","","Tổng số SV có điểm &gt;= 5 đ : "&amp;IF(B12="",0,COUNTIF(L12:L51,"&gt;=5"))&amp;" SV"&amp;" ("&amp;ROUND(IF(B12="",0,COUNTIF(L12:L51,"&gt;=5"))*100/MAX($A$12:$A51),2)&amp;"%"&amp;")")</f>
        <v/>
      </c>
      <c r="L54" s="448"/>
      <c r="M54" s="448"/>
      <c r="N54" s="448"/>
      <c r="O54" s="448"/>
    </row>
    <row r="55" spans="1:15" ht="12.75">
      <c r="A55" s="4"/>
      <c r="B55" s="449" t="s">
        <v>996</v>
      </c>
      <c r="C55" s="449"/>
      <c r="D55" s="449"/>
      <c r="E55" s="449"/>
      <c r="F55" s="449"/>
      <c r="G55" s="423" t="str">
        <f>": "&amp;COUNTIF($M$12:$M$51,"Giỏi")&amp;" SV"</f>
        <v>: 0 SV</v>
      </c>
      <c r="H55" s="423"/>
      <c r="I55" s="423" t="str">
        <f>IF(B12="","","("&amp;ROUND(COUNTIF($M$12:$M$51,"Giỏi")*100/MAX($A$12:$A$51),2)&amp;"%"&amp;")")</f>
        <v/>
      </c>
      <c r="J55" s="423"/>
      <c r="K55" s="448"/>
      <c r="L55" s="448"/>
      <c r="M55" s="448"/>
      <c r="N55" s="448"/>
      <c r="O55" s="448"/>
    </row>
    <row r="56" spans="1:15" ht="12.75">
      <c r="A56" s="4"/>
      <c r="B56" s="449" t="s">
        <v>997</v>
      </c>
      <c r="C56" s="449"/>
      <c r="D56" s="449"/>
      <c r="E56" s="449"/>
      <c r="F56" s="449"/>
      <c r="G56" s="423" t="str">
        <f>": "&amp;COUNTIF($M$12:$M$51,"Khá")&amp;" SV"</f>
        <v>: 0 SV</v>
      </c>
      <c r="H56" s="423"/>
      <c r="I56" s="423" t="str">
        <f>IF(B12="","","("&amp;ROUND(COUNTIF($M$12:$M$51,"Khá")*100/MAX($A$12:$A$51),2)&amp;"%"&amp;")")</f>
        <v/>
      </c>
      <c r="J56" s="423"/>
      <c r="K56" s="448"/>
      <c r="L56" s="448"/>
      <c r="M56" s="448"/>
      <c r="N56" s="448"/>
      <c r="O56" s="448"/>
    </row>
    <row r="57" spans="1:15" ht="12.75">
      <c r="A57" s="4"/>
      <c r="B57" s="449" t="s">
        <v>998</v>
      </c>
      <c r="C57" s="449"/>
      <c r="D57" s="449"/>
      <c r="E57" s="449"/>
      <c r="F57" s="449"/>
      <c r="G57" s="423" t="str">
        <f>": "&amp;COUNTIF($M$12:$M$51,"TBK")&amp;" SV"</f>
        <v>: 0 SV</v>
      </c>
      <c r="H57" s="423"/>
      <c r="I57" s="423" t="str">
        <f>IF(B12="","","("&amp;ROUND(COUNTIF($M$12:$M$51,"TBK")*100/MAX($A$12:$A$51),2)&amp;"%"&amp;")")</f>
        <v/>
      </c>
      <c r="J57" s="423"/>
      <c r="K57" s="152"/>
      <c r="L57" s="152"/>
      <c r="M57" s="152"/>
      <c r="N57" s="152"/>
      <c r="O57" s="152"/>
    </row>
    <row r="58" spans="1:15" ht="12.75">
      <c r="A58" s="4"/>
      <c r="B58" s="449" t="s">
        <v>999</v>
      </c>
      <c r="C58" s="449"/>
      <c r="D58" s="449"/>
      <c r="E58" s="449"/>
      <c r="F58" s="449"/>
      <c r="G58" s="423" t="str">
        <f>": "&amp;COUNTIF($M$12:$M$51,"TB")&amp;" SV"</f>
        <v>: 0 SV</v>
      </c>
      <c r="H58" s="423"/>
      <c r="I58" s="423" t="str">
        <f>IF(B12="","","("&amp;ROUND(COUNTIF($M$12:$M$51,"TB")*100/MAX($A$12:$A$51),2)&amp;"%"&amp;")")</f>
        <v/>
      </c>
      <c r="J58" s="423"/>
      <c r="K58" s="447" t="str">
        <f>IF(B12="","","Tổng số SV có điểm &lt; 5 đ : "&amp;IF(B12="",0,COUNTIF(L12:L51,"&lt;5"))&amp;" SV"&amp;" ("&amp;ROUND(IF(B12="",0,COUNTIF(L12:L51,"&lt;5"))*100/MAX($A$12:$A51),2)&amp;"%"&amp;")")</f>
        <v/>
      </c>
      <c r="L58" s="447"/>
      <c r="M58" s="447"/>
      <c r="N58" s="447"/>
      <c r="O58" s="447"/>
    </row>
    <row r="59" spans="1:15" ht="15.75" customHeight="1">
      <c r="A59" s="4"/>
      <c r="B59" s="449" t="s">
        <v>1000</v>
      </c>
      <c r="C59" s="449"/>
      <c r="D59" s="449"/>
      <c r="E59" s="449"/>
      <c r="F59" s="449"/>
      <c r="G59" s="423" t="str">
        <f>": "&amp;COUNTIF($M$12:$M$51,"Yếu")&amp;" SV"</f>
        <v>: 0 SV</v>
      </c>
      <c r="H59" s="423"/>
      <c r="I59" s="423" t="str">
        <f>IF(B12="","","("&amp;ROUND(COUNTIF($M$12:$M$51,"Yếu")*100/MAX($A$12:$A$51),2)&amp;"%"&amp;")")</f>
        <v/>
      </c>
      <c r="J59" s="423"/>
      <c r="K59" s="447"/>
      <c r="L59" s="447"/>
      <c r="M59" s="447"/>
      <c r="N59" s="447"/>
      <c r="O59" s="447"/>
    </row>
    <row r="60" spans="1:15" ht="15.75" customHeight="1">
      <c r="A60" s="4"/>
      <c r="B60" s="449" t="s">
        <v>1001</v>
      </c>
      <c r="C60" s="449"/>
      <c r="D60" s="449"/>
      <c r="E60" s="449"/>
      <c r="F60" s="449"/>
      <c r="G60" s="423" t="str">
        <f>": "&amp;COUNTIF($M$12:$M$51,"Kém")&amp;" SV"</f>
        <v>: 0 SV</v>
      </c>
      <c r="H60" s="423"/>
      <c r="I60" s="423" t="str">
        <f>IF(B12="","","("&amp;ROUND(COUNTIF($M$12:$M$51,"Kém")*100/MAX($A$12:$A$51),2)&amp;"%"&amp;")")</f>
        <v/>
      </c>
      <c r="J60" s="423"/>
      <c r="K60" s="447"/>
      <c r="L60" s="447"/>
      <c r="M60" s="447"/>
      <c r="N60" s="447"/>
      <c r="O60" s="447"/>
    </row>
    <row r="61" spans="1:15">
      <c r="A61" s="4"/>
      <c r="B61" s="449" t="s">
        <v>1002</v>
      </c>
      <c r="C61" s="449"/>
      <c r="D61" s="449"/>
      <c r="E61" s="449"/>
      <c r="F61" s="449"/>
      <c r="G61" s="423" t="str">
        <f>": "&amp;COUNTIF($M$12:$M$51,"KXL")&amp;" SV"</f>
        <v>: 0 SV</v>
      </c>
      <c r="H61" s="423"/>
      <c r="I61" s="423" t="str">
        <f>IF(B12="","","("&amp;ROUND(COUNTIF($M$12:$M$51,"KXL")*100/MAX($A$12:$A$51),2)&amp;"%"&amp;")")</f>
        <v/>
      </c>
      <c r="J61" s="423"/>
      <c r="K61" s="153"/>
      <c r="L61" s="153"/>
      <c r="M61" s="153"/>
      <c r="N61" s="153"/>
      <c r="O61" s="154"/>
    </row>
    <row r="62" spans="1:15">
      <c r="B62" s="146"/>
      <c r="C62" s="146"/>
      <c r="D62" s="146"/>
      <c r="E62" s="146"/>
      <c r="F62" s="146"/>
      <c r="G62" s="146"/>
      <c r="H62" s="146"/>
      <c r="I62" s="146"/>
      <c r="J62" s="146"/>
      <c r="K62" s="146"/>
      <c r="N62" s="4"/>
    </row>
    <row r="63" spans="1:15">
      <c r="A63" s="450" t="s">
        <v>948</v>
      </c>
      <c r="B63" s="450"/>
      <c r="C63" s="450"/>
      <c r="D63" s="450" t="s">
        <v>980</v>
      </c>
      <c r="E63" s="450"/>
      <c r="F63" s="450"/>
      <c r="G63" s="450"/>
      <c r="H63" s="156"/>
      <c r="I63" s="450" t="s">
        <v>981</v>
      </c>
      <c r="J63" s="450"/>
      <c r="K63" s="450"/>
      <c r="L63" s="450"/>
      <c r="M63" s="155"/>
    </row>
    <row r="64" spans="1:15">
      <c r="A64" s="444"/>
      <c r="B64" s="444"/>
      <c r="C64" s="444"/>
      <c r="D64" s="157"/>
      <c r="F64" s="157"/>
      <c r="G64" s="157"/>
      <c r="H64" s="157"/>
      <c r="I64" s="445"/>
      <c r="J64" s="445"/>
      <c r="K64" s="445"/>
      <c r="L64" s="445"/>
      <c r="M64" s="158"/>
    </row>
  </sheetData>
  <sheetProtection password="E4CC" sheet="1" objects="1" scenarios="1" formatCells="0" formatRows="0"/>
  <mergeCells count="133">
    <mergeCell ref="A4:O4"/>
    <mergeCell ref="C6:G6"/>
    <mergeCell ref="H6:I6"/>
    <mergeCell ref="L6:O6"/>
    <mergeCell ref="F7:K7"/>
    <mergeCell ref="A11:O11"/>
    <mergeCell ref="N8:O10"/>
    <mergeCell ref="A1:F1"/>
    <mergeCell ref="G1:O1"/>
    <mergeCell ref="A2:F2"/>
    <mergeCell ref="G2:O2"/>
    <mergeCell ref="A3:F3"/>
    <mergeCell ref="G3:O3"/>
    <mergeCell ref="E15:K15"/>
    <mergeCell ref="N15:O15"/>
    <mergeCell ref="E16:K16"/>
    <mergeCell ref="N16:O16"/>
    <mergeCell ref="E17:K17"/>
    <mergeCell ref="N17:O17"/>
    <mergeCell ref="E12:K12"/>
    <mergeCell ref="N12:O12"/>
    <mergeCell ref="E13:K13"/>
    <mergeCell ref="N13:O13"/>
    <mergeCell ref="E14:K14"/>
    <mergeCell ref="N14:O14"/>
    <mergeCell ref="E21:K21"/>
    <mergeCell ref="N21:O21"/>
    <mergeCell ref="E22:K22"/>
    <mergeCell ref="N22:O22"/>
    <mergeCell ref="E23:K23"/>
    <mergeCell ref="N23:O23"/>
    <mergeCell ref="E18:K18"/>
    <mergeCell ref="N18:O18"/>
    <mergeCell ref="E19:K19"/>
    <mergeCell ref="N19:O19"/>
    <mergeCell ref="E20:K20"/>
    <mergeCell ref="N20:O20"/>
    <mergeCell ref="E27:K27"/>
    <mergeCell ref="N27:O27"/>
    <mergeCell ref="E28:K28"/>
    <mergeCell ref="N28:O28"/>
    <mergeCell ref="E29:K29"/>
    <mergeCell ref="N29:O29"/>
    <mergeCell ref="E24:K24"/>
    <mergeCell ref="N24:O24"/>
    <mergeCell ref="E25:K25"/>
    <mergeCell ref="N25:O25"/>
    <mergeCell ref="E26:K26"/>
    <mergeCell ref="N26:O26"/>
    <mergeCell ref="E33:K33"/>
    <mergeCell ref="N33:O33"/>
    <mergeCell ref="E34:K34"/>
    <mergeCell ref="N34:O34"/>
    <mergeCell ref="E35:K35"/>
    <mergeCell ref="N35:O35"/>
    <mergeCell ref="E30:K30"/>
    <mergeCell ref="N30:O30"/>
    <mergeCell ref="E31:K31"/>
    <mergeCell ref="N31:O31"/>
    <mergeCell ref="E32:K32"/>
    <mergeCell ref="N32:O32"/>
    <mergeCell ref="E39:K39"/>
    <mergeCell ref="N39:O39"/>
    <mergeCell ref="E40:K40"/>
    <mergeCell ref="N40:O40"/>
    <mergeCell ref="E41:K41"/>
    <mergeCell ref="N41:O41"/>
    <mergeCell ref="E36:K36"/>
    <mergeCell ref="N36:O36"/>
    <mergeCell ref="E37:K37"/>
    <mergeCell ref="N37:O37"/>
    <mergeCell ref="E38:K38"/>
    <mergeCell ref="N38:O38"/>
    <mergeCell ref="E45:K45"/>
    <mergeCell ref="N45:O45"/>
    <mergeCell ref="E46:K46"/>
    <mergeCell ref="N46:O46"/>
    <mergeCell ref="E47:K47"/>
    <mergeCell ref="N47:O47"/>
    <mergeCell ref="E42:K42"/>
    <mergeCell ref="N42:O42"/>
    <mergeCell ref="E43:K43"/>
    <mergeCell ref="N43:O43"/>
    <mergeCell ref="E44:K44"/>
    <mergeCell ref="N44:O44"/>
    <mergeCell ref="E51:K51"/>
    <mergeCell ref="N51:O51"/>
    <mergeCell ref="A52:O52"/>
    <mergeCell ref="B53:F53"/>
    <mergeCell ref="G53:H53"/>
    <mergeCell ref="B54:F54"/>
    <mergeCell ref="G54:H54"/>
    <mergeCell ref="I54:J54"/>
    <mergeCell ref="E48:K48"/>
    <mergeCell ref="N48:O48"/>
    <mergeCell ref="E49:K49"/>
    <mergeCell ref="N49:O49"/>
    <mergeCell ref="E50:K50"/>
    <mergeCell ref="N50:O50"/>
    <mergeCell ref="I57:J57"/>
    <mergeCell ref="B58:F58"/>
    <mergeCell ref="G58:H58"/>
    <mergeCell ref="I58:J58"/>
    <mergeCell ref="B55:F55"/>
    <mergeCell ref="G55:H55"/>
    <mergeCell ref="I55:J55"/>
    <mergeCell ref="B56:F56"/>
    <mergeCell ref="G56:H56"/>
    <mergeCell ref="I56:J56"/>
    <mergeCell ref="A64:C64"/>
    <mergeCell ref="I64:L64"/>
    <mergeCell ref="A8:A10"/>
    <mergeCell ref="B8:B10"/>
    <mergeCell ref="L8:L10"/>
    <mergeCell ref="M8:M10"/>
    <mergeCell ref="K58:O60"/>
    <mergeCell ref="K54:O56"/>
    <mergeCell ref="E8:K10"/>
    <mergeCell ref="C8:D10"/>
    <mergeCell ref="B61:F61"/>
    <mergeCell ref="G61:H61"/>
    <mergeCell ref="I61:J61"/>
    <mergeCell ref="A63:C63"/>
    <mergeCell ref="D63:G63"/>
    <mergeCell ref="I63:L63"/>
    <mergeCell ref="B59:F59"/>
    <mergeCell ref="G59:H59"/>
    <mergeCell ref="I59:J59"/>
    <mergeCell ref="B60:F60"/>
    <mergeCell ref="G60:H60"/>
    <mergeCell ref="I60:J60"/>
    <mergeCell ref="B57:F57"/>
    <mergeCell ref="G57:H57"/>
  </mergeCells>
  <conditionalFormatting sqref="L12:L51">
    <cfRule type="cellIs" dxfId="17" priority="1" stopIfTrue="1" operator="between">
      <formula>0</formula>
      <formula>4</formula>
    </cfRule>
  </conditionalFormatting>
  <printOptions horizontalCentered="1"/>
  <pageMargins left="0.25" right="0.25" top="0.25" bottom="0.25" header="0.25" footer="0.25"/>
  <pageSetup paperSize="9" scale="90" firstPageNumber="4294963191" orientation="portrait"/>
  <headerFooter alignWithMargins="0"/>
</worksheet>
</file>

<file path=xl/worksheets/sheet17.xml><?xml version="1.0" encoding="utf-8"?>
<worksheet xmlns="http://schemas.openxmlformats.org/spreadsheetml/2006/main" xmlns:r="http://schemas.openxmlformats.org/officeDocument/2006/relationships">
  <dimension ref="A1:O63"/>
  <sheetViews>
    <sheetView topLeftCell="A7" workbookViewId="0">
      <selection activeCell="M12" sqref="M12:M40"/>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443" t="s">
        <v>966</v>
      </c>
      <c r="G3" s="443"/>
      <c r="H3" s="443"/>
      <c r="I3" s="443"/>
      <c r="J3" s="443"/>
      <c r="K3" s="443"/>
      <c r="L3" s="443"/>
      <c r="M3" s="443"/>
      <c r="N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IF(M6="","",IF(VLOOKUP(M6,'LOP-MON'!A2:Q19,12,FALSE)=0,"",VLOOKUP(M6,'LOP-MON'!A2:Q19,12,FALSE)))</f>
        <v xml:space="preserve">Thực tập Sửa chữa máy điện </v>
      </c>
      <c r="D6" s="435"/>
      <c r="E6" s="435"/>
      <c r="F6" s="435"/>
      <c r="G6" s="435"/>
      <c r="H6" s="436" t="s">
        <v>969</v>
      </c>
      <c r="I6" s="436"/>
      <c r="J6" s="102">
        <f>IF(M6="","",IF(VLOOKUP(CONCATENATE(MID(H6,4,4),MID(M6,1,2),MID(M6,6,2)),'LOP-MON'!A2:Q19,12,FALSE)=0,"",VLOOKUP(CONCATENATE(MID(H6,4,4),MID(M6,1,2),MID(M6,6,2)),'LOP-MON'!A2:Q19,12,FALSE)))</f>
        <v>4</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5">
      <c r="A12" s="2">
        <f>IF(B12="","",SUBTOTAL(3,$B$12:B12))</f>
        <v>1</v>
      </c>
      <c r="B12" s="109" t="str">
        <f>IF(OR($C$6="",$J$6=""),"",IF(HKI!B12="","",HKI!B12))</f>
        <v>13B3080002</v>
      </c>
      <c r="C12" s="110" t="str">
        <f>IF(OR($C$6="",$J$6=""),"",IF(HKI!C12="","",HKI!C12))</f>
        <v>Lâm Thanh</v>
      </c>
      <c r="D12" s="111" t="str">
        <f>IF(OR($C$6="",$J$6=""),"",IF(HKI!D12="","",HKI!D12))</f>
        <v>Bình</v>
      </c>
      <c r="E12" s="29"/>
      <c r="F12" s="30">
        <v>5</v>
      </c>
      <c r="G12" s="30">
        <v>6</v>
      </c>
      <c r="H12" s="30"/>
      <c r="I12" s="30">
        <v>7</v>
      </c>
      <c r="J12" s="30">
        <v>7</v>
      </c>
      <c r="K12" s="30"/>
      <c r="L12" s="7">
        <f>IF(OR(B12="",$C$6="",$J$6=""),"",IF(ISNUMBER(E12)=TRUE,"",IF((COUNT(F12:K12))=0,0,ROUND((SUM(F12:H12)+2*SUM(I12:K12))/(COUNT(F12:H12)+2*COUNT(I12:K12)),1))))</f>
        <v>6.5</v>
      </c>
      <c r="M12" s="30">
        <v>7</v>
      </c>
      <c r="N12" s="230">
        <f>IF(OR(B12="",$C$6="",$J$6=""),"",IF(ISNUMBER(E12)=TRUE,E12,ROUND((L12*0.4+M12*0.6),1)))</f>
        <v>6.8</v>
      </c>
      <c r="O12" s="1" t="str">
        <f t="shared" ref="O12:O51" si="0">IF(B12="","",IF(N12="","KXL",IF(N12&lt;4,"Kém",IF(N12&lt;5,"Yếu",IF(N12&lt;6,"TB",IF(N12&lt;7,"TBK",IF(N12&lt;8,"Khá",IF(N12&lt;9,"Giỏi","XS"))))))))</f>
        <v>TBK</v>
      </c>
    </row>
    <row r="13" spans="1:15" ht="15">
      <c r="A13" s="2">
        <f>IF(B13="","",IF(SUBTOTAL(3,$B$12:B13)=SUBTOTAL(3,$B$12:B12),"",SUBTOTAL(3,$B$12:B13)))</f>
        <v>2</v>
      </c>
      <c r="B13" s="109" t="str">
        <f>IF(OR($C$6="",$J$6=""),"",IF(HKI!B13="","",HKI!B13))</f>
        <v>13B3080004</v>
      </c>
      <c r="C13" s="110" t="str">
        <f>IF(OR($C$6="",$J$6=""),"",IF(HKI!C13="","",HKI!C13))</f>
        <v>Nguyễn</v>
      </c>
      <c r="D13" s="111" t="str">
        <f>IF(OR($C$6="",$J$6=""),"",IF(HKI!D13="","",HKI!D13))</f>
        <v>Cảnh</v>
      </c>
      <c r="E13" s="29"/>
      <c r="F13" s="30">
        <v>5</v>
      </c>
      <c r="G13" s="30">
        <v>5</v>
      </c>
      <c r="H13" s="30"/>
      <c r="I13" s="30">
        <v>5</v>
      </c>
      <c r="J13" s="30">
        <v>5</v>
      </c>
      <c r="K13" s="30"/>
      <c r="L13" s="7">
        <f t="shared" ref="L13:L51" si="1">IF(OR(B13="",$C$6="",$J$6=""),"",IF(ISNUMBER(E13)=TRUE,"",IF((COUNT(F13:K13))=0,0,ROUND((SUM(F13:H13)+2*SUM(I13:K13))/(COUNT(F13:H13)+2*COUNT(I13:K13)),1))))</f>
        <v>5</v>
      </c>
      <c r="M13" s="30">
        <v>5</v>
      </c>
      <c r="N13" s="230">
        <f t="shared" ref="N13:N51" si="2">IF(OR(B13="",$C$6="",$J$6=""),"",IF(ISNUMBER(E13)=TRUE,E13,ROUND((L13*0.4+M13*0.6),1)))</f>
        <v>5</v>
      </c>
      <c r="O13" s="1" t="str">
        <f t="shared" si="0"/>
        <v>TB</v>
      </c>
    </row>
    <row r="14" spans="1:15" ht="15">
      <c r="A14" s="2">
        <f>IF(B14="","",IF(SUBTOTAL(3,$B$12:B14)=SUBTOTAL(3,$B$12:B13),"",SUBTOTAL(3,$B$12:B14)))</f>
        <v>3</v>
      </c>
      <c r="B14" s="109" t="str">
        <f>IF(OR($C$6="",$J$6=""),"",IF(HKI!B14="","",HKI!B14))</f>
        <v>13B3080104</v>
      </c>
      <c r="C14" s="110" t="str">
        <f>IF(OR($C$6="",$J$6=""),"",IF(HKI!C14="","",HKI!C14))</f>
        <v>Lê Minh</v>
      </c>
      <c r="D14" s="111" t="str">
        <f>IF(OR($C$6="",$J$6=""),"",IF(HKI!D14="","",HKI!D14))</f>
        <v>Cường</v>
      </c>
      <c r="E14" s="29"/>
      <c r="F14" s="30">
        <v>5</v>
      </c>
      <c r="G14" s="30">
        <v>5</v>
      </c>
      <c r="H14" s="30"/>
      <c r="I14" s="30">
        <v>5</v>
      </c>
      <c r="J14" s="30">
        <v>5</v>
      </c>
      <c r="K14" s="30"/>
      <c r="L14" s="7">
        <f t="shared" si="1"/>
        <v>5</v>
      </c>
      <c r="M14" s="30">
        <v>6</v>
      </c>
      <c r="N14" s="230">
        <f t="shared" si="2"/>
        <v>5.6</v>
      </c>
      <c r="O14" s="1" t="str">
        <f t="shared" si="0"/>
        <v>TB</v>
      </c>
    </row>
    <row r="15" spans="1:15" ht="15">
      <c r="A15" s="2">
        <f>IF(B15="","",IF(SUBTOTAL(3,$B$12:B15)=SUBTOTAL(3,$B$12:B14),"",SUBTOTAL(3,$B$12:B15)))</f>
        <v>4</v>
      </c>
      <c r="B15" s="109" t="str">
        <f>IF(OR($C$6="",$J$6=""),"",IF(HKI!B15="","",HKI!B15))</f>
        <v>13B3080008</v>
      </c>
      <c r="C15" s="110" t="str">
        <f>IF(OR($C$6="",$J$6=""),"",IF(HKI!C15="","",HKI!C15))</f>
        <v>Cao Thành</v>
      </c>
      <c r="D15" s="111" t="str">
        <f>IF(OR($C$6="",$J$6=""),"",IF(HKI!D15="","",HKI!D15))</f>
        <v>Danh</v>
      </c>
      <c r="E15" s="29"/>
      <c r="F15" s="30">
        <v>9</v>
      </c>
      <c r="G15" s="30">
        <v>10</v>
      </c>
      <c r="H15" s="30"/>
      <c r="I15" s="30">
        <v>10</v>
      </c>
      <c r="J15" s="30">
        <v>10</v>
      </c>
      <c r="K15" s="30"/>
      <c r="L15" s="7">
        <f t="shared" si="1"/>
        <v>9.8000000000000007</v>
      </c>
      <c r="M15" s="30">
        <v>10</v>
      </c>
      <c r="N15" s="230">
        <f t="shared" si="2"/>
        <v>9.9</v>
      </c>
      <c r="O15" s="1" t="str">
        <f t="shared" si="0"/>
        <v>XS</v>
      </c>
    </row>
    <row r="16" spans="1:15" ht="15">
      <c r="A16" s="2">
        <f>IF(B16="","",IF(SUBTOTAL(3,$B$12:B16)=SUBTOTAL(3,$B$12:B15),"",SUBTOTAL(3,$B$12:B16)))</f>
        <v>5</v>
      </c>
      <c r="B16" s="109" t="str">
        <f>IF(OR($C$6="",$J$6=""),"",IF(HKI!B16="","",HKI!B16))</f>
        <v>13B3080010</v>
      </c>
      <c r="C16" s="110" t="str">
        <f>IF(OR($C$6="",$J$6=""),"",IF(HKI!C16="","",HKI!C16))</f>
        <v>Nguyễn Tiến</v>
      </c>
      <c r="D16" s="111" t="str">
        <f>IF(OR($C$6="",$J$6=""),"",IF(HKI!D16="","",HKI!D16))</f>
        <v>Dũng</v>
      </c>
      <c r="E16" s="29"/>
      <c r="F16" s="30">
        <v>9</v>
      </c>
      <c r="G16" s="30">
        <v>10</v>
      </c>
      <c r="H16" s="30"/>
      <c r="I16" s="30">
        <v>10</v>
      </c>
      <c r="J16" s="30">
        <v>10</v>
      </c>
      <c r="K16" s="30"/>
      <c r="L16" s="7">
        <f t="shared" si="1"/>
        <v>9.8000000000000007</v>
      </c>
      <c r="M16" s="30">
        <v>6</v>
      </c>
      <c r="N16" s="230">
        <f t="shared" si="2"/>
        <v>7.5</v>
      </c>
      <c r="O16" s="1" t="str">
        <f t="shared" si="0"/>
        <v>Khá</v>
      </c>
    </row>
    <row r="17" spans="1:15" ht="15">
      <c r="A17" s="2">
        <f>IF(B17="","",IF(SUBTOTAL(3,$B$12:B17)=SUBTOTAL(3,$B$12:B16),"",SUBTOTAL(3,$B$12:B17)))</f>
        <v>6</v>
      </c>
      <c r="B17" s="109" t="str">
        <f>IF(OR($C$6="",$J$6=""),"",IF(HKI!B17="","",HKI!B17))</f>
        <v>13B3080012</v>
      </c>
      <c r="C17" s="110" t="str">
        <f>IF(OR($C$6="",$J$6=""),"",IF(HKI!C17="","",HKI!C17))</f>
        <v>Võ Hồng</v>
      </c>
      <c r="D17" s="111" t="str">
        <f>IF(OR($C$6="",$J$6=""),"",IF(HKI!D17="","",HKI!D17))</f>
        <v>Dương</v>
      </c>
      <c r="E17" s="29"/>
      <c r="F17" s="30">
        <v>4</v>
      </c>
      <c r="G17" s="30">
        <v>5</v>
      </c>
      <c r="H17" s="30"/>
      <c r="I17" s="30">
        <v>5</v>
      </c>
      <c r="J17" s="30">
        <v>5</v>
      </c>
      <c r="K17" s="30"/>
      <c r="L17" s="7">
        <f t="shared" si="1"/>
        <v>4.8</v>
      </c>
      <c r="M17" s="30">
        <v>7</v>
      </c>
      <c r="N17" s="230">
        <f t="shared" si="2"/>
        <v>6.1</v>
      </c>
      <c r="O17" s="1" t="str">
        <f t="shared" si="0"/>
        <v>TBK</v>
      </c>
    </row>
    <row r="18" spans="1:15" ht="15">
      <c r="A18" s="2">
        <f>IF(B18="","",IF(SUBTOTAL(3,$B$12:B18)=SUBTOTAL(3,$B$12:B17),"",SUBTOTAL(3,$B$12:B18)))</f>
        <v>7</v>
      </c>
      <c r="B18" s="109" t="str">
        <f>IF(OR($C$6="",$J$6=""),"",IF(HKI!B18="","",HKI!B18))</f>
        <v>13B3080016</v>
      </c>
      <c r="C18" s="110" t="str">
        <f>IF(OR($C$6="",$J$6=""),"",IF(HKI!C18="","",HKI!C18))</f>
        <v>Nguyễn Quang</v>
      </c>
      <c r="D18" s="111" t="str">
        <f>IF(OR($C$6="",$J$6=""),"",IF(HKI!D18="","",HKI!D18))</f>
        <v>Đại</v>
      </c>
      <c r="E18" s="29"/>
      <c r="F18" s="30">
        <v>4</v>
      </c>
      <c r="G18" s="30">
        <v>5</v>
      </c>
      <c r="H18" s="30"/>
      <c r="I18" s="30">
        <v>5</v>
      </c>
      <c r="J18" s="30">
        <v>5</v>
      </c>
      <c r="K18" s="30"/>
      <c r="L18" s="7">
        <f t="shared" si="1"/>
        <v>4.8</v>
      </c>
      <c r="M18" s="30">
        <v>6</v>
      </c>
      <c r="N18" s="230">
        <f t="shared" si="2"/>
        <v>5.5</v>
      </c>
      <c r="O18" s="1" t="str">
        <f t="shared" si="0"/>
        <v>TB</v>
      </c>
    </row>
    <row r="19" spans="1:15" ht="15">
      <c r="A19" s="2">
        <f>IF(B19="","",IF(SUBTOTAL(3,$B$12:B19)=SUBTOTAL(3,$B$12:B18),"",SUBTOTAL(3,$B$12:B19)))</f>
        <v>8</v>
      </c>
      <c r="B19" s="109" t="str">
        <f>IF(OR($C$6="",$J$6=""),"",IF(HKI!B19="","",HKI!B19))</f>
        <v>13B3080018</v>
      </c>
      <c r="C19" s="110" t="str">
        <f>IF(OR($C$6="",$J$6=""),"",IF(HKI!C19="","",HKI!C19))</f>
        <v>Nguyễn Hồng</v>
      </c>
      <c r="D19" s="111" t="str">
        <f>IF(OR($C$6="",$J$6=""),"",IF(HKI!D19="","",HKI!D19))</f>
        <v>Đức</v>
      </c>
      <c r="E19" s="29"/>
      <c r="F19" s="30">
        <v>7</v>
      </c>
      <c r="G19" s="30">
        <v>6</v>
      </c>
      <c r="H19" s="30"/>
      <c r="I19" s="30">
        <v>7</v>
      </c>
      <c r="J19" s="30">
        <v>8</v>
      </c>
      <c r="K19" s="30"/>
      <c r="L19" s="7">
        <f t="shared" si="1"/>
        <v>7.2</v>
      </c>
      <c r="M19" s="30">
        <v>7</v>
      </c>
      <c r="N19" s="230">
        <f t="shared" si="2"/>
        <v>7.1</v>
      </c>
      <c r="O19" s="1" t="str">
        <f t="shared" si="0"/>
        <v>Khá</v>
      </c>
    </row>
    <row r="20" spans="1:15" ht="15">
      <c r="A20" s="2">
        <f>IF(B20="","",IF(SUBTOTAL(3,$B$12:B20)=SUBTOTAL(3,$B$12:B19),"",SUBTOTAL(3,$B$12:B20)))</f>
        <v>9</v>
      </c>
      <c r="B20" s="109" t="str">
        <f>IF(OR($C$6="",$J$6=""),"",IF(HKI!B20="","",HKI!B20))</f>
        <v>13B3080100</v>
      </c>
      <c r="C20" s="110" t="str">
        <f>IF(OR($C$6="",$J$6=""),"",IF(HKI!C20="","",HKI!C20))</f>
        <v>Nguyễn Hoàng</v>
      </c>
      <c r="D20" s="111" t="str">
        <f>IF(OR($C$6="",$J$6=""),"",IF(HKI!D20="","",HKI!D20))</f>
        <v>Gia</v>
      </c>
      <c r="E20" s="29"/>
      <c r="F20" s="30">
        <v>8</v>
      </c>
      <c r="G20" s="30">
        <v>8</v>
      </c>
      <c r="H20" s="30"/>
      <c r="I20" s="30">
        <v>10</v>
      </c>
      <c r="J20" s="30">
        <v>9</v>
      </c>
      <c r="K20" s="30"/>
      <c r="L20" s="7">
        <f t="shared" si="1"/>
        <v>9</v>
      </c>
      <c r="M20" s="30">
        <v>10</v>
      </c>
      <c r="N20" s="230">
        <f t="shared" si="2"/>
        <v>9.6</v>
      </c>
      <c r="O20" s="1" t="str">
        <f t="shared" si="0"/>
        <v>XS</v>
      </c>
    </row>
    <row r="21" spans="1:15" ht="15">
      <c r="A21" s="2">
        <f>IF(B21="","",IF(SUBTOTAL(3,$B$12:B21)=SUBTOTAL(3,$B$12:B20),"",SUBTOTAL(3,$B$12:B21)))</f>
        <v>10</v>
      </c>
      <c r="B21" s="109" t="str">
        <f>IF(OR($C$6="",$J$6=""),"",IF(HKI!B21="","",HKI!B21))</f>
        <v>13B3080026</v>
      </c>
      <c r="C21" s="110" t="str">
        <f>IF(OR($C$6="",$J$6=""),"",IF(HKI!C21="","",HKI!C21))</f>
        <v>Nguyễn Cảnh</v>
      </c>
      <c r="D21" s="111" t="str">
        <f>IF(OR($C$6="",$J$6=""),"",IF(HKI!D21="","",HKI!D21))</f>
        <v>Hưng</v>
      </c>
      <c r="E21" s="29"/>
      <c r="F21" s="30">
        <v>4</v>
      </c>
      <c r="G21" s="30">
        <v>4</v>
      </c>
      <c r="H21" s="30"/>
      <c r="I21" s="30">
        <v>4</v>
      </c>
      <c r="J21" s="30">
        <v>4</v>
      </c>
      <c r="K21" s="30"/>
      <c r="L21" s="7">
        <f t="shared" si="1"/>
        <v>4</v>
      </c>
      <c r="M21" s="30">
        <v>9</v>
      </c>
      <c r="N21" s="230">
        <f t="shared" si="2"/>
        <v>7</v>
      </c>
      <c r="O21" s="1" t="str">
        <f t="shared" si="0"/>
        <v>Khá</v>
      </c>
    </row>
    <row r="22" spans="1:15" ht="15">
      <c r="A22" s="2">
        <f>IF(B22="","",IF(SUBTOTAL(3,$B$12:B22)=SUBTOTAL(3,$B$12:B21),"",SUBTOTAL(3,$B$12:B22)))</f>
        <v>11</v>
      </c>
      <c r="B22" s="109" t="str">
        <f>IF(OR($C$6="",$J$6=""),"",IF(HKI!B22="","",HKI!B22))</f>
        <v>13B3080030</v>
      </c>
      <c r="C22" s="110" t="str">
        <f>IF(OR($C$6="",$J$6=""),"",IF(HKI!C22="","",HKI!C22))</f>
        <v>Lê Quốc</v>
      </c>
      <c r="D22" s="111" t="str">
        <f>IF(OR($C$6="",$J$6=""),"",IF(HKI!D22="","",HKI!D22))</f>
        <v>Huy</v>
      </c>
      <c r="E22" s="29"/>
      <c r="F22" s="30">
        <v>8</v>
      </c>
      <c r="G22" s="30">
        <v>8</v>
      </c>
      <c r="H22" s="30"/>
      <c r="I22" s="30">
        <v>9</v>
      </c>
      <c r="J22" s="30">
        <v>10</v>
      </c>
      <c r="K22" s="30"/>
      <c r="L22" s="7">
        <f t="shared" si="1"/>
        <v>9</v>
      </c>
      <c r="M22" s="30">
        <v>9</v>
      </c>
      <c r="N22" s="230">
        <f t="shared" si="2"/>
        <v>9</v>
      </c>
      <c r="O22" s="1" t="str">
        <f t="shared" si="0"/>
        <v>XS</v>
      </c>
    </row>
    <row r="23" spans="1:15" ht="15">
      <c r="A23" s="2">
        <f>IF(B23="","",IF(SUBTOTAL(3,$B$12:B23)=SUBTOTAL(3,$B$12:B22),"",SUBTOTAL(3,$B$12:B23)))</f>
        <v>12</v>
      </c>
      <c r="B23" s="109" t="str">
        <f>IF(OR($C$6="",$J$6=""),"",IF(HKI!B23="","",HKI!B23))</f>
        <v>13B3080032</v>
      </c>
      <c r="C23" s="110" t="str">
        <f>IF(OR($C$6="",$J$6=""),"",IF(HKI!C23="","",HKI!C23))</f>
        <v>Nguyễn Văn</v>
      </c>
      <c r="D23" s="111" t="str">
        <f>IF(OR($C$6="",$J$6=""),"",IF(HKI!D23="","",HKI!D23))</f>
        <v>Khánh</v>
      </c>
      <c r="E23" s="29"/>
      <c r="F23" s="30">
        <v>5</v>
      </c>
      <c r="G23" s="30">
        <v>5</v>
      </c>
      <c r="H23" s="30"/>
      <c r="I23" s="30">
        <v>5</v>
      </c>
      <c r="J23" s="30">
        <v>5</v>
      </c>
      <c r="K23" s="30"/>
      <c r="L23" s="7">
        <f t="shared" si="1"/>
        <v>5</v>
      </c>
      <c r="M23" s="30">
        <v>7</v>
      </c>
      <c r="N23" s="230">
        <f t="shared" si="2"/>
        <v>6.2</v>
      </c>
      <c r="O23" s="1" t="str">
        <f t="shared" si="0"/>
        <v>TBK</v>
      </c>
    </row>
    <row r="24" spans="1:15" ht="15">
      <c r="A24" s="2">
        <f>IF(B24="","",IF(SUBTOTAL(3,$B$12:B24)=SUBTOTAL(3,$B$12:B23),"",SUBTOTAL(3,$B$12:B24)))</f>
        <v>13</v>
      </c>
      <c r="B24" s="109" t="str">
        <f>IF(OR($C$6="",$J$6=""),"",IF(HKI!B24="","",HKI!B24))</f>
        <v>13B3080034</v>
      </c>
      <c r="C24" s="110" t="str">
        <f>IF(OR($C$6="",$J$6=""),"",IF(HKI!C24="","",HKI!C24))</f>
        <v>Lê Quang</v>
      </c>
      <c r="D24" s="111" t="str">
        <f>IF(OR($C$6="",$J$6=""),"",IF(HKI!D24="","",HKI!D24))</f>
        <v>Kính</v>
      </c>
      <c r="E24" s="29"/>
      <c r="F24" s="30">
        <v>5</v>
      </c>
      <c r="G24" s="30">
        <v>5</v>
      </c>
      <c r="H24" s="30"/>
      <c r="I24" s="30">
        <v>5</v>
      </c>
      <c r="J24" s="30">
        <v>5</v>
      </c>
      <c r="K24" s="30"/>
      <c r="L24" s="7">
        <f t="shared" si="1"/>
        <v>5</v>
      </c>
      <c r="M24" s="30">
        <v>7</v>
      </c>
      <c r="N24" s="230">
        <f t="shared" si="2"/>
        <v>6.2</v>
      </c>
      <c r="O24" s="1" t="str">
        <f t="shared" si="0"/>
        <v>TBK</v>
      </c>
    </row>
    <row r="25" spans="1:15" ht="15">
      <c r="A25" s="2">
        <f>IF(B25="","",IF(SUBTOTAL(3,$B$12:B25)=SUBTOTAL(3,$B$12:B24),"",SUBTOTAL(3,$B$12:B25)))</f>
        <v>14</v>
      </c>
      <c r="B25" s="109" t="str">
        <f>IF(OR($C$6="",$J$6=""),"",IF(HKI!B25="","",HKI!B25))</f>
        <v>13B3080036</v>
      </c>
      <c r="C25" s="110" t="str">
        <f>IF(OR($C$6="",$J$6=""),"",IF(HKI!C25="","",HKI!C25))</f>
        <v>Trần Trung</v>
      </c>
      <c r="D25" s="111" t="str">
        <f>IF(OR($C$6="",$J$6=""),"",IF(HKI!D25="","",HKI!D25))</f>
        <v>Lâm</v>
      </c>
      <c r="E25" s="29"/>
      <c r="F25" s="30">
        <v>5</v>
      </c>
      <c r="G25" s="30">
        <v>5</v>
      </c>
      <c r="H25" s="30"/>
      <c r="I25" s="30">
        <v>5</v>
      </c>
      <c r="J25" s="30">
        <v>5</v>
      </c>
      <c r="K25" s="30"/>
      <c r="L25" s="7">
        <f t="shared" si="1"/>
        <v>5</v>
      </c>
      <c r="M25" s="30">
        <v>5</v>
      </c>
      <c r="N25" s="230">
        <f t="shared" si="2"/>
        <v>5</v>
      </c>
      <c r="O25" s="1" t="str">
        <f t="shared" si="0"/>
        <v>TB</v>
      </c>
    </row>
    <row r="26" spans="1:15" ht="15">
      <c r="A26" s="2">
        <f>IF(B26="","",IF(SUBTOTAL(3,$B$12:B26)=SUBTOTAL(3,$B$12:B25),"",SUBTOTAL(3,$B$12:B26)))</f>
        <v>15</v>
      </c>
      <c r="B26" s="109" t="str">
        <f>IF(OR($C$6="",$J$6=""),"",IF(HKI!B26="","",HKI!B26))</f>
        <v>13B3080046</v>
      </c>
      <c r="C26" s="110" t="str">
        <f>IF(OR($C$6="",$J$6=""),"",IF(HKI!C26="","",HKI!C26))</f>
        <v>Huỳnh Trung</v>
      </c>
      <c r="D26" s="111" t="str">
        <f>IF(OR($C$6="",$J$6=""),"",IF(HKI!D26="","",HKI!D26))</f>
        <v>Ngãi</v>
      </c>
      <c r="E26" s="29"/>
      <c r="F26" s="30">
        <v>8</v>
      </c>
      <c r="G26" s="30">
        <v>8</v>
      </c>
      <c r="H26" s="30"/>
      <c r="I26" s="30">
        <v>9</v>
      </c>
      <c r="J26" s="30">
        <v>10</v>
      </c>
      <c r="K26" s="30"/>
      <c r="L26" s="7">
        <f t="shared" si="1"/>
        <v>9</v>
      </c>
      <c r="M26" s="30">
        <v>7</v>
      </c>
      <c r="N26" s="230">
        <f t="shared" si="2"/>
        <v>7.8</v>
      </c>
      <c r="O26" s="1" t="str">
        <f t="shared" si="0"/>
        <v>Khá</v>
      </c>
    </row>
    <row r="27" spans="1:15" ht="15">
      <c r="A27" s="2">
        <f>IF(B27="","",IF(SUBTOTAL(3,$B$12:B27)=SUBTOTAL(3,$B$12:B26),"",SUBTOTAL(3,$B$12:B27)))</f>
        <v>16</v>
      </c>
      <c r="B27" s="109" t="str">
        <f>IF(OR($C$6="",$J$6=""),"",IF(HKI!B27="","",HKI!B27))</f>
        <v>13B3080090</v>
      </c>
      <c r="C27" s="110" t="str">
        <f>IF(OR($C$6="",$J$6=""),"",IF(HKI!C27="","",HKI!C27))</f>
        <v>Nguyễn Văn</v>
      </c>
      <c r="D27" s="111" t="str">
        <f>IF(OR($C$6="",$J$6=""),"",IF(HKI!D27="","",HKI!D27))</f>
        <v>Phong</v>
      </c>
      <c r="E27" s="29"/>
      <c r="F27" s="30">
        <v>5</v>
      </c>
      <c r="G27" s="30">
        <v>5</v>
      </c>
      <c r="H27" s="30"/>
      <c r="I27" s="30">
        <v>5</v>
      </c>
      <c r="J27" s="30">
        <v>5</v>
      </c>
      <c r="K27" s="30"/>
      <c r="L27" s="7">
        <f t="shared" si="1"/>
        <v>5</v>
      </c>
      <c r="M27" s="30">
        <v>5</v>
      </c>
      <c r="N27" s="230">
        <f t="shared" si="2"/>
        <v>5</v>
      </c>
      <c r="O27" s="1" t="str">
        <f t="shared" si="0"/>
        <v>TB</v>
      </c>
    </row>
    <row r="28" spans="1:15" ht="15">
      <c r="A28" s="2">
        <f>IF(B28="","",IF(SUBTOTAL(3,$B$12:B28)=SUBTOTAL(3,$B$12:B27),"",SUBTOTAL(3,$B$12:B28)))</f>
        <v>17</v>
      </c>
      <c r="B28" s="109" t="str">
        <f>IF(OR($C$6="",$J$6=""),"",IF(HKI!B28="","",HKI!B28))</f>
        <v>13B3080052</v>
      </c>
      <c r="C28" s="110" t="str">
        <f>IF(OR($C$6="",$J$6=""),"",IF(HKI!C28="","",HKI!C28))</f>
        <v>Trần Nguyễn Chí</v>
      </c>
      <c r="D28" s="111" t="str">
        <f>IF(OR($C$6="",$J$6=""),"",IF(HKI!D28="","",HKI!D28))</f>
        <v>Phong</v>
      </c>
      <c r="E28" s="29"/>
      <c r="F28" s="30">
        <v>3</v>
      </c>
      <c r="G28" s="30">
        <v>4</v>
      </c>
      <c r="H28" s="30"/>
      <c r="I28" s="30">
        <v>5</v>
      </c>
      <c r="J28" s="30">
        <v>5</v>
      </c>
      <c r="K28" s="30"/>
      <c r="L28" s="7">
        <f t="shared" si="1"/>
        <v>4.5</v>
      </c>
      <c r="M28" s="30">
        <v>9</v>
      </c>
      <c r="N28" s="230">
        <f t="shared" si="2"/>
        <v>7.2</v>
      </c>
      <c r="O28" s="1" t="str">
        <f t="shared" si="0"/>
        <v>Khá</v>
      </c>
    </row>
    <row r="29" spans="1:15" ht="15">
      <c r="A29" s="2">
        <f>IF(B29="","",IF(SUBTOTAL(3,$B$12:B29)=SUBTOTAL(3,$B$12:B28),"",SUBTOTAL(3,$B$12:B29)))</f>
        <v>18</v>
      </c>
      <c r="B29" s="109" t="str">
        <f>IF(OR($C$6="",$J$6=""),"",IF(HKI!B29="","",HKI!B29))</f>
        <v>13B3080054</v>
      </c>
      <c r="C29" s="110" t="str">
        <f>IF(OR($C$6="",$J$6=""),"",IF(HKI!C29="","",HKI!C29))</f>
        <v>Nguyễn Hữu</v>
      </c>
      <c r="D29" s="111" t="str">
        <f>IF(OR($C$6="",$J$6=""),"",IF(HKI!D29="","",HKI!D29))</f>
        <v>Phước</v>
      </c>
      <c r="E29" s="29"/>
      <c r="F29" s="30">
        <v>5</v>
      </c>
      <c r="G29" s="30">
        <v>5</v>
      </c>
      <c r="H29" s="30"/>
      <c r="I29" s="30">
        <v>4</v>
      </c>
      <c r="J29" s="30">
        <v>5</v>
      </c>
      <c r="K29" s="30"/>
      <c r="L29" s="7">
        <f t="shared" si="1"/>
        <v>4.7</v>
      </c>
      <c r="M29" s="30">
        <v>7</v>
      </c>
      <c r="N29" s="230">
        <f t="shared" si="2"/>
        <v>6.1</v>
      </c>
      <c r="O29" s="1" t="str">
        <f t="shared" si="0"/>
        <v>TBK</v>
      </c>
    </row>
    <row r="30" spans="1:15" ht="15">
      <c r="A30" s="2">
        <f>IF(B30="","",IF(SUBTOTAL(3,$B$12:B30)=SUBTOTAL(3,$B$12:B29),"",SUBTOTAL(3,$B$12:B30)))</f>
        <v>19</v>
      </c>
      <c r="B30" s="109" t="str">
        <f>IF(OR($C$6="",$J$6=""),"",IF(HKI!B30="","",HKI!B30))</f>
        <v>13B3080058</v>
      </c>
      <c r="C30" s="110" t="str">
        <f>IF(OR($C$6="",$J$6=""),"",IF(HKI!C30="","",HKI!C30))</f>
        <v>Nguyễn Hoàng</v>
      </c>
      <c r="D30" s="111" t="str">
        <f>IF(OR($C$6="",$J$6=""),"",IF(HKI!D30="","",HKI!D30))</f>
        <v>Quân</v>
      </c>
      <c r="E30" s="29"/>
      <c r="F30" s="30">
        <v>5</v>
      </c>
      <c r="G30" s="30">
        <v>5</v>
      </c>
      <c r="H30" s="30"/>
      <c r="I30" s="30">
        <v>4</v>
      </c>
      <c r="J30" s="30">
        <v>5</v>
      </c>
      <c r="K30" s="30"/>
      <c r="L30" s="7">
        <f t="shared" si="1"/>
        <v>4.7</v>
      </c>
      <c r="M30" s="30">
        <v>7</v>
      </c>
      <c r="N30" s="230">
        <f t="shared" si="2"/>
        <v>6.1</v>
      </c>
      <c r="O30" s="1" t="str">
        <f t="shared" si="0"/>
        <v>TBK</v>
      </c>
    </row>
    <row r="31" spans="1:15" ht="15">
      <c r="A31" s="2">
        <f>IF(B31="","",IF(SUBTOTAL(3,$B$12:B31)=SUBTOTAL(3,$B$12:B30),"",SUBTOTAL(3,$B$12:B31)))</f>
        <v>20</v>
      </c>
      <c r="B31" s="109" t="str">
        <f>IF(OR($C$6="",$J$6=""),"",IF(HKI!B31="","",HKI!B31))</f>
        <v>13B3080060</v>
      </c>
      <c r="C31" s="110" t="str">
        <f>IF(OR($C$6="",$J$6=""),"",IF(HKI!C31="","",HKI!C31))</f>
        <v>Nguyễn Minh</v>
      </c>
      <c r="D31" s="111" t="str">
        <f>IF(OR($C$6="",$J$6=""),"",IF(HKI!D31="","",HKI!D31))</f>
        <v>Quy</v>
      </c>
      <c r="E31" s="29"/>
      <c r="F31" s="30">
        <v>4</v>
      </c>
      <c r="G31" s="30">
        <v>4</v>
      </c>
      <c r="H31" s="30"/>
      <c r="I31" s="30">
        <v>4</v>
      </c>
      <c r="J31" s="30">
        <v>4</v>
      </c>
      <c r="K31" s="30"/>
      <c r="L31" s="7">
        <f t="shared" si="1"/>
        <v>4</v>
      </c>
      <c r="M31" s="30">
        <v>7</v>
      </c>
      <c r="N31" s="230">
        <f t="shared" si="2"/>
        <v>5.8</v>
      </c>
      <c r="O31" s="1" t="str">
        <f t="shared" si="0"/>
        <v>TB</v>
      </c>
    </row>
    <row r="32" spans="1:15" ht="15">
      <c r="A32" s="2">
        <f>IF(B32="","",IF(SUBTOTAL(3,$B$12:B32)=SUBTOTAL(3,$B$12:B31),"",SUBTOTAL(3,$B$12:B32)))</f>
        <v>21</v>
      </c>
      <c r="B32" s="109" t="str">
        <f>IF(OR($C$6="",$J$6=""),"",IF(HKI!B32="","",HKI!B32))</f>
        <v>13B3080096</v>
      </c>
      <c r="C32" s="110" t="str">
        <f>IF(OR($C$6="",$J$6=""),"",IF(HKI!C32="","",HKI!C32))</f>
        <v>Thái Hoàng</v>
      </c>
      <c r="D32" s="111" t="str">
        <f>IF(OR($C$6="",$J$6=""),"",IF(HKI!D32="","",HKI!D32))</f>
        <v>Tâm</v>
      </c>
      <c r="E32" s="29"/>
      <c r="F32" s="30">
        <v>5</v>
      </c>
      <c r="G32" s="30">
        <v>5</v>
      </c>
      <c r="H32" s="30"/>
      <c r="I32" s="30">
        <v>5</v>
      </c>
      <c r="J32" s="30">
        <v>5</v>
      </c>
      <c r="K32" s="30"/>
      <c r="L32" s="7">
        <f t="shared" si="1"/>
        <v>5</v>
      </c>
      <c r="M32" s="30">
        <v>10</v>
      </c>
      <c r="N32" s="230">
        <f t="shared" si="2"/>
        <v>8</v>
      </c>
      <c r="O32" s="1" t="str">
        <f t="shared" si="0"/>
        <v>Giỏi</v>
      </c>
    </row>
    <row r="33" spans="1:15" ht="15">
      <c r="A33" s="2">
        <f>IF(B33="","",IF(SUBTOTAL(3,$B$12:B33)=SUBTOTAL(3,$B$12:B32),"",SUBTOTAL(3,$B$12:B33)))</f>
        <v>22</v>
      </c>
      <c r="B33" s="109" t="str">
        <f>IF(OR($C$6="",$J$6=""),"",IF(HKI!B33="","",HKI!B33))</f>
        <v>13B3080066</v>
      </c>
      <c r="C33" s="110" t="str">
        <f>IF(OR($C$6="",$J$6=""),"",IF(HKI!C33="","",HKI!C33))</f>
        <v>Nguyễn Đức</v>
      </c>
      <c r="D33" s="111" t="str">
        <f>IF(OR($C$6="",$J$6=""),"",IF(HKI!D33="","",HKI!D33))</f>
        <v>Thắng</v>
      </c>
      <c r="E33" s="29"/>
      <c r="F33" s="30">
        <v>7</v>
      </c>
      <c r="G33" s="30">
        <v>6</v>
      </c>
      <c r="H33" s="30"/>
      <c r="I33" s="30">
        <v>7</v>
      </c>
      <c r="J33" s="30">
        <v>8</v>
      </c>
      <c r="K33" s="30"/>
      <c r="L33" s="7">
        <f t="shared" si="1"/>
        <v>7.2</v>
      </c>
      <c r="M33" s="30">
        <v>7</v>
      </c>
      <c r="N33" s="230">
        <f t="shared" si="2"/>
        <v>7.1</v>
      </c>
      <c r="O33" s="1" t="str">
        <f t="shared" si="0"/>
        <v>Khá</v>
      </c>
    </row>
    <row r="34" spans="1:15" ht="15">
      <c r="A34" s="2">
        <f>IF(B34="","",IF(SUBTOTAL(3,$B$12:B34)=SUBTOTAL(3,$B$12:B33),"",SUBTOTAL(3,$B$12:B34)))</f>
        <v>23</v>
      </c>
      <c r="B34" s="109" t="str">
        <f>IF(OR($C$6="",$J$6=""),"",IF(HKI!B34="","",HKI!B34))</f>
        <v>13B3080068</v>
      </c>
      <c r="C34" s="110" t="str">
        <f>IF(OR($C$6="",$J$6=""),"",IF(HKI!C34="","",HKI!C34))</f>
        <v>Nguyễn Trung</v>
      </c>
      <c r="D34" s="111" t="str">
        <f>IF(OR($C$6="",$J$6=""),"",IF(HKI!D34="","",HKI!D34))</f>
        <v>Thành</v>
      </c>
      <c r="E34" s="29"/>
      <c r="F34" s="30">
        <v>6</v>
      </c>
      <c r="G34" s="30">
        <v>7</v>
      </c>
      <c r="H34" s="30"/>
      <c r="I34" s="30">
        <v>7</v>
      </c>
      <c r="J34" s="30">
        <v>7</v>
      </c>
      <c r="K34" s="30"/>
      <c r="L34" s="7">
        <f t="shared" si="1"/>
        <v>6.8</v>
      </c>
      <c r="M34" s="30">
        <v>8</v>
      </c>
      <c r="N34" s="230">
        <f t="shared" si="2"/>
        <v>7.5</v>
      </c>
      <c r="O34" s="1" t="str">
        <f t="shared" si="0"/>
        <v>Khá</v>
      </c>
    </row>
    <row r="35" spans="1:15" ht="15">
      <c r="A35" s="2">
        <f>IF(B35="","",IF(SUBTOTAL(3,$B$12:B35)=SUBTOTAL(3,$B$12:B34),"",SUBTOTAL(3,$B$12:B35)))</f>
        <v>24</v>
      </c>
      <c r="B35" s="109" t="str">
        <f>IF(OR($C$6="",$J$6=""),"",IF(HKI!B35="","",HKI!B35))</f>
        <v>13B3080094</v>
      </c>
      <c r="C35" s="110" t="str">
        <f>IF(OR($C$6="",$J$6=""),"",IF(HKI!C35="","",HKI!C35))</f>
        <v>Nguyễn Tuấn</v>
      </c>
      <c r="D35" s="111" t="str">
        <f>IF(OR($C$6="",$J$6=""),"",IF(HKI!D35="","",HKI!D35))</f>
        <v>Thanh</v>
      </c>
      <c r="E35" s="29"/>
      <c r="F35" s="30">
        <v>3</v>
      </c>
      <c r="G35" s="30">
        <v>4</v>
      </c>
      <c r="H35" s="30"/>
      <c r="I35" s="30">
        <v>5</v>
      </c>
      <c r="J35" s="30">
        <v>5</v>
      </c>
      <c r="K35" s="30"/>
      <c r="L35" s="7">
        <f t="shared" si="1"/>
        <v>4.5</v>
      </c>
      <c r="M35" s="30">
        <v>6</v>
      </c>
      <c r="N35" s="230">
        <f t="shared" si="2"/>
        <v>5.4</v>
      </c>
      <c r="O35" s="1" t="str">
        <f t="shared" si="0"/>
        <v>TB</v>
      </c>
    </row>
    <row r="36" spans="1:15" ht="15">
      <c r="A36" s="2">
        <f>IF(B36="","",IF(SUBTOTAL(3,$B$12:B36)=SUBTOTAL(3,$B$12:B35),"",SUBTOTAL(3,$B$12:B36)))</f>
        <v>25</v>
      </c>
      <c r="B36" s="109" t="str">
        <f>IF(OR($C$6="",$J$6=""),"",IF(HKI!B36="","",HKI!B36))</f>
        <v>13B3080070</v>
      </c>
      <c r="C36" s="110" t="str">
        <f>IF(OR($C$6="",$J$6=""),"",IF(HKI!C36="","",HKI!C36))</f>
        <v>Mai Quí</v>
      </c>
      <c r="D36" s="111" t="str">
        <f>IF(OR($C$6="",$J$6=""),"",IF(HKI!D36="","",HKI!D36))</f>
        <v>Thiện</v>
      </c>
      <c r="E36" s="29"/>
      <c r="F36" s="30">
        <v>3</v>
      </c>
      <c r="G36" s="30">
        <v>4</v>
      </c>
      <c r="H36" s="30"/>
      <c r="I36" s="30">
        <v>5</v>
      </c>
      <c r="J36" s="30">
        <v>5</v>
      </c>
      <c r="K36" s="30"/>
      <c r="L36" s="7">
        <f t="shared" si="1"/>
        <v>4.5</v>
      </c>
      <c r="M36" s="30">
        <v>6</v>
      </c>
      <c r="N36" s="230">
        <f t="shared" si="2"/>
        <v>5.4</v>
      </c>
      <c r="O36" s="1" t="str">
        <f t="shared" si="0"/>
        <v>TB</v>
      </c>
    </row>
    <row r="37" spans="1:15" ht="15">
      <c r="A37" s="2">
        <f>IF(B37="","",IF(SUBTOTAL(3,$B$12:B37)=SUBTOTAL(3,$B$12:B36),"",SUBTOTAL(3,$B$12:B37)))</f>
        <v>26</v>
      </c>
      <c r="B37" s="109" t="str">
        <f>IF(OR($C$6="",$J$6=""),"",IF(HKI!B37="","",HKI!B37))</f>
        <v>13B3080076</v>
      </c>
      <c r="C37" s="110" t="str">
        <f>IF(OR($C$6="",$J$6=""),"",IF(HKI!C37="","",HKI!C37))</f>
        <v>Phạm Văn</v>
      </c>
      <c r="D37" s="111" t="str">
        <f>IF(OR($C$6="",$J$6=""),"",IF(HKI!D37="","",HKI!D37))</f>
        <v>Thương</v>
      </c>
      <c r="E37" s="29"/>
      <c r="F37" s="30">
        <v>5</v>
      </c>
      <c r="G37" s="30">
        <v>5</v>
      </c>
      <c r="H37" s="30"/>
      <c r="I37" s="30">
        <v>6</v>
      </c>
      <c r="J37" s="30">
        <v>4</v>
      </c>
      <c r="K37" s="30"/>
      <c r="L37" s="7">
        <f t="shared" si="1"/>
        <v>5</v>
      </c>
      <c r="M37" s="30">
        <v>7</v>
      </c>
      <c r="N37" s="230">
        <f t="shared" si="2"/>
        <v>6.2</v>
      </c>
      <c r="O37" s="1" t="str">
        <f t="shared" si="0"/>
        <v>TBK</v>
      </c>
    </row>
    <row r="38" spans="1:15" ht="15">
      <c r="A38" s="2">
        <f>IF(B38="","",IF(SUBTOTAL(3,$B$12:B38)=SUBTOTAL(3,$B$12:B37),"",SUBTOTAL(3,$B$12:B38)))</f>
        <v>27</v>
      </c>
      <c r="B38" s="109" t="str">
        <f>IF(OR($C$6="",$J$6=""),"",IF(HKI!B38="","",HKI!B38))</f>
        <v>13B3080078</v>
      </c>
      <c r="C38" s="110" t="str">
        <f>IF(OR($C$6="",$J$6=""),"",IF(HKI!C38="","",HKI!C38))</f>
        <v>Châu Quốc</v>
      </c>
      <c r="D38" s="111" t="str">
        <f>IF(OR($C$6="",$J$6=""),"",IF(HKI!D38="","",HKI!D38))</f>
        <v>Toản</v>
      </c>
      <c r="E38" s="29"/>
      <c r="F38" s="30">
        <v>5</v>
      </c>
      <c r="G38" s="30">
        <v>6</v>
      </c>
      <c r="H38" s="30"/>
      <c r="I38" s="30">
        <v>7</v>
      </c>
      <c r="J38" s="30">
        <v>7</v>
      </c>
      <c r="K38" s="30"/>
      <c r="L38" s="7">
        <f t="shared" si="1"/>
        <v>6.5</v>
      </c>
      <c r="M38" s="30">
        <v>7</v>
      </c>
      <c r="N38" s="230">
        <f t="shared" si="2"/>
        <v>6.8</v>
      </c>
      <c r="O38" s="1" t="str">
        <f t="shared" si="0"/>
        <v>TBK</v>
      </c>
    </row>
    <row r="39" spans="1:15" ht="15">
      <c r="A39" s="2">
        <f>IF(B39="","",IF(SUBTOTAL(3,$B$12:B39)=SUBTOTAL(3,$B$12:B38),"",SUBTOTAL(3,$B$12:B39)))</f>
        <v>28</v>
      </c>
      <c r="B39" s="109" t="str">
        <f>IF(OR($C$6="",$J$6=""),"",IF(HKI!B39="","",HKI!B39))</f>
        <v>13B3080082</v>
      </c>
      <c r="C39" s="110" t="str">
        <f>IF(OR($C$6="",$J$6=""),"",IF(HKI!C39="","",HKI!C39))</f>
        <v>Phan Minh</v>
      </c>
      <c r="D39" s="111" t="str">
        <f>IF(OR($C$6="",$J$6=""),"",IF(HKI!D39="","",HKI!D39))</f>
        <v>Trí</v>
      </c>
      <c r="E39" s="29"/>
      <c r="F39" s="30">
        <v>6</v>
      </c>
      <c r="G39" s="30">
        <v>7</v>
      </c>
      <c r="H39" s="30"/>
      <c r="I39" s="30">
        <v>7</v>
      </c>
      <c r="J39" s="30">
        <v>7</v>
      </c>
      <c r="K39" s="30"/>
      <c r="L39" s="7">
        <f t="shared" si="1"/>
        <v>6.8</v>
      </c>
      <c r="M39" s="30">
        <v>8</v>
      </c>
      <c r="N39" s="230">
        <f t="shared" si="2"/>
        <v>7.5</v>
      </c>
      <c r="O39" s="1" t="str">
        <f t="shared" si="0"/>
        <v>Khá</v>
      </c>
    </row>
    <row r="40" spans="1:15" ht="15">
      <c r="A40" s="2">
        <f>IF(B40="","",IF(SUBTOTAL(3,$B$12:B40)=SUBTOTAL(3,$B$12:B39),"",SUBTOTAL(3,$B$12:B40)))</f>
        <v>29</v>
      </c>
      <c r="B40" s="109" t="str">
        <f>IF(OR($C$6="",$J$6=""),"",IF(HKI!B40="","",HKI!B40))</f>
        <v>13B3080083</v>
      </c>
      <c r="C40" s="110" t="str">
        <f>IF(OR($C$6="",$J$6=""),"",IF(HKI!C40="","",HKI!C40))</f>
        <v>Nguyễn Tứ</v>
      </c>
      <c r="D40" s="111" t="str">
        <f>IF(OR($C$6="",$J$6=""),"",IF(HKI!D40="","",HKI!D40))</f>
        <v>Tuần</v>
      </c>
      <c r="E40" s="29"/>
      <c r="F40" s="30">
        <v>9</v>
      </c>
      <c r="G40" s="30">
        <v>10</v>
      </c>
      <c r="H40" s="30"/>
      <c r="I40" s="30">
        <v>10</v>
      </c>
      <c r="J40" s="30">
        <v>10</v>
      </c>
      <c r="K40" s="30"/>
      <c r="L40" s="7">
        <f t="shared" si="1"/>
        <v>9.8000000000000007</v>
      </c>
      <c r="M40" s="30">
        <v>7</v>
      </c>
      <c r="N40" s="230">
        <f t="shared" si="2"/>
        <v>8.1</v>
      </c>
      <c r="O40" s="1" t="str">
        <f t="shared" si="0"/>
        <v>Giỏi</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ref="O41:O49" si="3">IF(B41="","",IF(N41="","KXL",IF(N41&lt;4,"Kém",IF(N41&lt;5,"Yếu",IF(N41&lt;6,"TB",IF(N41&lt;7,"TBK",IF(N41&lt;8,"Khá",IF(N41&lt;9,"Giỏi","XS"))))))))</f>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3"/>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3"/>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3"/>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3"/>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3"/>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3"/>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3"/>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3"/>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29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3 SV</v>
      </c>
      <c r="G54" s="423"/>
      <c r="H54" s="423" t="str">
        <f>IF(B12="","","("&amp;ROUND(COUNTIF($O$12:$O$51,"XS")*100/MAX($A$12:$A$51),2)&amp;"%"&amp;")")</f>
        <v>(10,34%)</v>
      </c>
      <c r="I54" s="423"/>
      <c r="J54" s="421" t="str">
        <f>IF(B12="","","Tổng số SV có điểm &gt;= 5 đ : "&amp;COUNTIF(N12:N51,"&gt;=5")&amp;" SV"&amp;" ("&amp;ROUND(COUNTIF(N12:N51,"&gt;=5")*100/MAX($A$12:$A$51),2)&amp;"%"&amp;")")</f>
        <v>Tổng số SV có điểm &gt;= 5 đ : 29 SV (100%)</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2 SV</v>
      </c>
      <c r="G55" s="423"/>
      <c r="H55" s="423" t="str">
        <f>IF(B12="","","("&amp;ROUND(COUNTIF($O$12:$O$51,"Giỏi")*100/MAX($A$12:$A$51),2)&amp;"%"&amp;")")</f>
        <v>(6,9%)</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8 SV</v>
      </c>
      <c r="G56" s="423"/>
      <c r="H56" s="423" t="str">
        <f>IF(B12="","","("&amp;ROUND(COUNTIF($O$12:$O$51,"Khá")*100/MAX($A$12:$A$51),2)&amp;"%"&amp;")")</f>
        <v>(27,59%)</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8 SV</v>
      </c>
      <c r="G57" s="423"/>
      <c r="H57" s="423" t="str">
        <f>IF(B12="","","("&amp;ROUND(COUNTIF($O$12:$O$51,"TBK")*100/MAX($A$12:$A$51),2)&amp;"%"&amp;")")</f>
        <v>(27,59%)</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8 SV</v>
      </c>
      <c r="G58" s="423"/>
      <c r="H58" s="423" t="str">
        <f>IF(B12="","","("&amp;ROUND(COUNTIF($O$12:$O$51,"TB")*100/MAX($A$12:$A$51),2)&amp;"%"&amp;")")</f>
        <v>(27,59%)</v>
      </c>
      <c r="I58" s="423"/>
      <c r="J58" s="422" t="str">
        <f>IF(B12="","","Tổng số SV có điểm &lt; 5 đ : "&amp;COUNTIF(N12:N51,"&lt;5")&amp;" SV"&amp;" ("&amp;ROUND(COUNTIF(N12:N51,"&lt;5")*100/MAX($A$12:$A$51),2)&amp;"%"&amp;")")</f>
        <v>Tổng số SV có điểm &lt; 5 đ : 0 SV (0%)</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0 SV</v>
      </c>
      <c r="G59" s="423"/>
      <c r="H59" s="423" t="str">
        <f>IF(B12="","","("&amp;ROUND(COUNTIF($O$12:$O$51,"Yếu")*100/MAX($A$12:$A$51),2)&amp;"%"&amp;")")</f>
        <v>(0%)</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0 SV</v>
      </c>
      <c r="G60" s="423"/>
      <c r="H60" s="423" t="str">
        <f>IF(B12="","","("&amp;ROUND(COUNTIF($O$12:$O$51,"Kém")*100/MAX($A$12:$A$51),2)&amp;"%"&amp;")")</f>
        <v>(0%)</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(0%)</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F3:N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B58:E58"/>
    <mergeCell ref="F58:G58"/>
    <mergeCell ref="H58:I58"/>
    <mergeCell ref="B55:E55"/>
    <mergeCell ref="F55:G55"/>
    <mergeCell ref="H55:I55"/>
    <mergeCell ref="B56:E56"/>
    <mergeCell ref="F56:G56"/>
    <mergeCell ref="H56:I56"/>
    <mergeCell ref="K63:N63"/>
    <mergeCell ref="B59:E59"/>
    <mergeCell ref="F59:G59"/>
    <mergeCell ref="H59:I59"/>
    <mergeCell ref="B60:E60"/>
    <mergeCell ref="F60:G60"/>
    <mergeCell ref="H60:I60"/>
    <mergeCell ref="B61:E61"/>
    <mergeCell ref="F61:G61"/>
    <mergeCell ref="H61:I61"/>
    <mergeCell ref="A63:C63"/>
    <mergeCell ref="D63:H63"/>
    <mergeCell ref="C8:D11"/>
    <mergeCell ref="F10:H11"/>
    <mergeCell ref="I10:K11"/>
    <mergeCell ref="F8:K9"/>
    <mergeCell ref="J54:N57"/>
    <mergeCell ref="B57:E57"/>
    <mergeCell ref="F57:G57"/>
    <mergeCell ref="H57:I57"/>
    <mergeCell ref="L8:L11"/>
    <mergeCell ref="M8:M11"/>
    <mergeCell ref="N8:N11"/>
    <mergeCell ref="O8:O11"/>
    <mergeCell ref="J58:N61"/>
  </mergeCells>
  <conditionalFormatting sqref="L12:L51">
    <cfRule type="cellIs" dxfId="16" priority="1" stopIfTrue="1" operator="lessThan">
      <formula>3</formula>
    </cfRule>
  </conditionalFormatting>
  <conditionalFormatting sqref="N12:N51">
    <cfRule type="cellIs" dxfId="15" priority="2" stopIfTrue="1" operator="lessThan">
      <formula>5</formula>
    </cfRule>
  </conditionalFormatting>
  <conditionalFormatting sqref="M12:M40">
    <cfRule type="cellIs" dxfId="14" priority="3" stopIfTrue="1" operator="lessThan">
      <formula>3</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oddFooter>&amp;Rtrang &amp;P/&amp;N</oddFooter>
  </headerFooter>
</worksheet>
</file>

<file path=xl/worksheets/sheet18.xml><?xml version="1.0" encoding="utf-8"?>
<worksheet xmlns="http://schemas.openxmlformats.org/spreadsheetml/2006/main" xmlns:r="http://schemas.openxmlformats.org/officeDocument/2006/relationships">
  <dimension ref="A1:O63"/>
  <sheetViews>
    <sheetView topLeftCell="A7" workbookViewId="0">
      <selection activeCell="Q16" sqref="Q16"/>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443" t="s">
        <v>966</v>
      </c>
      <c r="G3" s="443"/>
      <c r="H3" s="443"/>
      <c r="I3" s="443"/>
      <c r="J3" s="443"/>
      <c r="K3" s="443"/>
      <c r="L3" s="443"/>
      <c r="M3" s="443"/>
      <c r="N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IF(M6="","",IF(VLOOKUP(M6,'LOP-MON'!A2:Q19,13,FALSE)=0,"",VLOOKUP(M6,'LOP-MON'!A2:Q19,13,FALSE)))</f>
        <v xml:space="preserve">Thực tập Sửa chữa điện </v>
      </c>
      <c r="D6" s="435"/>
      <c r="E6" s="435"/>
      <c r="F6" s="435"/>
      <c r="G6" s="435"/>
      <c r="H6" s="436" t="s">
        <v>969</v>
      </c>
      <c r="I6" s="436"/>
      <c r="J6" s="102">
        <f>IF(M6="","",IF(VLOOKUP(CONCATENATE(MID(H6,4,4),MID(M6,1,2),MID(M6,6,2)),'LOP-MON'!A2:Q19,13,FALSE)=0,"",VLOOKUP(CONCATENATE(MID(H6,4,4),MID(M6,1,2),MID(M6,6,2)),'LOP-MON'!A2:Q19,13,FALSE)))</f>
        <v>4</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5">
      <c r="A12" s="2">
        <f>IF(B12="","",SUBTOTAL(3,$B$12:B12))</f>
        <v>1</v>
      </c>
      <c r="B12" s="109" t="str">
        <f>IF(OR($C$6="",$J$6=""),"",IF(HKI!B12="","",HKI!B12))</f>
        <v>13B3080002</v>
      </c>
      <c r="C12" s="110" t="str">
        <f>IF(OR($C$6="",$J$6=""),"",IF(HKI!C12="","",HKI!C12))</f>
        <v>Lâm Thanh</v>
      </c>
      <c r="D12" s="111" t="str">
        <f>IF(OR($C$6="",$J$6=""),"",IF(HKI!D12="","",HKI!D12))</f>
        <v>Bình</v>
      </c>
      <c r="E12" s="29"/>
      <c r="F12" s="30">
        <v>5</v>
      </c>
      <c r="G12" s="30">
        <v>5</v>
      </c>
      <c r="H12" s="30"/>
      <c r="I12" s="30">
        <v>3</v>
      </c>
      <c r="J12" s="30">
        <v>8</v>
      </c>
      <c r="K12" s="30"/>
      <c r="L12" s="7">
        <f>IF(OR(B12="",$C$6="",$J$6=""),"",IF(ISNUMBER(E12)=TRUE,"",IF((COUNT(F12:K12))=0,0,ROUND((SUM(F12:H12)+2*SUM(I12:K12))/(COUNT(F12:H12)+2*COUNT(I12:K12)),1))))</f>
        <v>5.3</v>
      </c>
      <c r="M12" s="30">
        <v>5</v>
      </c>
      <c r="N12" s="230">
        <f>IF(OR(B12="",$C$6="",$J$6=""),"",IF(ISNUMBER(E12)=TRUE,E12,ROUND((L12*0.4+M12*0.6),1)))</f>
        <v>5.0999999999999996</v>
      </c>
      <c r="O12" s="1" t="str">
        <f t="shared" ref="O12:O51" si="0">IF(B12="","",IF(N12="","KXL",IF(N12&lt;4,"Kém",IF(N12&lt;5,"Yếu",IF(N12&lt;6,"TB",IF(N12&lt;7,"TBK",IF(N12&lt;8,"Khá",IF(N12&lt;9,"Giỏi","XS"))))))))</f>
        <v>TB</v>
      </c>
    </row>
    <row r="13" spans="1:15" ht="15">
      <c r="A13" s="2">
        <f>IF(B13="","",IF(SUBTOTAL(3,$B$12:B13)=SUBTOTAL(3,$B$12:B12),"",SUBTOTAL(3,$B$12:B13)))</f>
        <v>2</v>
      </c>
      <c r="B13" s="109" t="str">
        <f>IF(OR($C$6="",$J$6=""),"",IF(HKI!B13="","",HKI!B13))</f>
        <v>13B3080004</v>
      </c>
      <c r="C13" s="110" t="str">
        <f>IF(OR($C$6="",$J$6=""),"",IF(HKI!C13="","",HKI!C13))</f>
        <v>Nguyễn</v>
      </c>
      <c r="D13" s="111" t="str">
        <f>IF(OR($C$6="",$J$6=""),"",IF(HKI!D13="","",HKI!D13))</f>
        <v>Cảnh</v>
      </c>
      <c r="E13" s="29"/>
      <c r="F13" s="30">
        <v>5</v>
      </c>
      <c r="G13" s="30">
        <v>5</v>
      </c>
      <c r="H13" s="30"/>
      <c r="I13" s="30">
        <v>2</v>
      </c>
      <c r="J13" s="30">
        <v>8</v>
      </c>
      <c r="K13" s="30"/>
      <c r="L13" s="7">
        <f t="shared" ref="L13:L51" si="1">IF(OR(B13="",$C$6="",$J$6=""),"",IF(ISNUMBER(E13)=TRUE,"",IF((COUNT(F13:K13))=0,0,ROUND((SUM(F13:H13)+2*SUM(I13:K13))/(COUNT(F13:H13)+2*COUNT(I13:K13)),1))))</f>
        <v>5</v>
      </c>
      <c r="M13" s="30">
        <v>5</v>
      </c>
      <c r="N13" s="230">
        <f t="shared" ref="N13:N51" si="2">IF(OR(B13="",$C$6="",$J$6=""),"",IF(ISNUMBER(E13)=TRUE,E13,ROUND((L13*0.4+M13*0.6),1)))</f>
        <v>5</v>
      </c>
      <c r="O13" s="1" t="str">
        <f t="shared" si="0"/>
        <v>TB</v>
      </c>
    </row>
    <row r="14" spans="1:15" ht="15">
      <c r="A14" s="2">
        <f>IF(B14="","",IF(SUBTOTAL(3,$B$12:B14)=SUBTOTAL(3,$B$12:B13),"",SUBTOTAL(3,$B$12:B14)))</f>
        <v>3</v>
      </c>
      <c r="B14" s="109" t="str">
        <f>IF(OR($C$6="",$J$6=""),"",IF(HKI!B14="","",HKI!B14))</f>
        <v>13B3080104</v>
      </c>
      <c r="C14" s="110" t="str">
        <f>IF(OR($C$6="",$J$6=""),"",IF(HKI!C14="","",HKI!C14))</f>
        <v>Lê Minh</v>
      </c>
      <c r="D14" s="111" t="str">
        <f>IF(OR($C$6="",$J$6=""),"",IF(HKI!D14="","",HKI!D14))</f>
        <v>Cường</v>
      </c>
      <c r="E14" s="29"/>
      <c r="F14" s="30">
        <v>5</v>
      </c>
      <c r="G14" s="30">
        <v>5</v>
      </c>
      <c r="H14" s="30"/>
      <c r="I14" s="30">
        <v>2</v>
      </c>
      <c r="J14" s="30">
        <v>8</v>
      </c>
      <c r="K14" s="30"/>
      <c r="L14" s="7">
        <f t="shared" si="1"/>
        <v>5</v>
      </c>
      <c r="M14" s="30">
        <v>5</v>
      </c>
      <c r="N14" s="230">
        <f t="shared" si="2"/>
        <v>5</v>
      </c>
      <c r="O14" s="1" t="str">
        <f t="shared" si="0"/>
        <v>TB</v>
      </c>
    </row>
    <row r="15" spans="1:15" ht="15">
      <c r="A15" s="2">
        <f>IF(B15="","",IF(SUBTOTAL(3,$B$12:B15)=SUBTOTAL(3,$B$12:B14),"",SUBTOTAL(3,$B$12:B15)))</f>
        <v>4</v>
      </c>
      <c r="B15" s="109" t="str">
        <f>IF(OR($C$6="",$J$6=""),"",IF(HKI!B15="","",HKI!B15))</f>
        <v>13B3080008</v>
      </c>
      <c r="C15" s="110" t="str">
        <f>IF(OR($C$6="",$J$6=""),"",IF(HKI!C15="","",HKI!C15))</f>
        <v>Cao Thành</v>
      </c>
      <c r="D15" s="111" t="str">
        <f>IF(OR($C$6="",$J$6=""),"",IF(HKI!D15="","",HKI!D15))</f>
        <v>Danh</v>
      </c>
      <c r="E15" s="29"/>
      <c r="F15" s="30">
        <v>10</v>
      </c>
      <c r="G15" s="30">
        <v>10</v>
      </c>
      <c r="H15" s="30"/>
      <c r="I15" s="30">
        <v>10</v>
      </c>
      <c r="J15" s="30">
        <v>10</v>
      </c>
      <c r="K15" s="30"/>
      <c r="L15" s="7">
        <f t="shared" si="1"/>
        <v>10</v>
      </c>
      <c r="M15" s="30">
        <v>8</v>
      </c>
      <c r="N15" s="230">
        <f t="shared" si="2"/>
        <v>8.8000000000000007</v>
      </c>
      <c r="O15" s="1" t="str">
        <f t="shared" si="0"/>
        <v>Giỏi</v>
      </c>
    </row>
    <row r="16" spans="1:15" ht="15">
      <c r="A16" s="2">
        <f>IF(B16="","",IF(SUBTOTAL(3,$B$12:B16)=SUBTOTAL(3,$B$12:B15),"",SUBTOTAL(3,$B$12:B16)))</f>
        <v>5</v>
      </c>
      <c r="B16" s="109" t="str">
        <f>IF(OR($C$6="",$J$6=""),"",IF(HKI!B16="","",HKI!B16))</f>
        <v>13B3080010</v>
      </c>
      <c r="C16" s="110" t="str">
        <f>IF(OR($C$6="",$J$6=""),"",IF(HKI!C16="","",HKI!C16))</f>
        <v>Nguyễn Tiến</v>
      </c>
      <c r="D16" s="111" t="str">
        <f>IF(OR($C$6="",$J$6=""),"",IF(HKI!D16="","",HKI!D16))</f>
        <v>Dũng</v>
      </c>
      <c r="E16" s="29"/>
      <c r="F16" s="30">
        <v>8</v>
      </c>
      <c r="G16" s="30">
        <v>10</v>
      </c>
      <c r="H16" s="30"/>
      <c r="I16" s="30">
        <v>10</v>
      </c>
      <c r="J16" s="30">
        <v>7</v>
      </c>
      <c r="K16" s="30"/>
      <c r="L16" s="7">
        <f t="shared" si="1"/>
        <v>8.6999999999999993</v>
      </c>
      <c r="M16" s="30">
        <v>5</v>
      </c>
      <c r="N16" s="230">
        <f t="shared" si="2"/>
        <v>6.5</v>
      </c>
      <c r="O16" s="1" t="str">
        <f t="shared" si="0"/>
        <v>TBK</v>
      </c>
    </row>
    <row r="17" spans="1:15" ht="15">
      <c r="A17" s="2">
        <f>IF(B17="","",IF(SUBTOTAL(3,$B$12:B17)=SUBTOTAL(3,$B$12:B16),"",SUBTOTAL(3,$B$12:B17)))</f>
        <v>6</v>
      </c>
      <c r="B17" s="109" t="str">
        <f>IF(OR($C$6="",$J$6=""),"",IF(HKI!B17="","",HKI!B17))</f>
        <v>13B3080012</v>
      </c>
      <c r="C17" s="110" t="str">
        <f>IF(OR($C$6="",$J$6=""),"",IF(HKI!C17="","",HKI!C17))</f>
        <v>Võ Hồng</v>
      </c>
      <c r="D17" s="111" t="str">
        <f>IF(OR($C$6="",$J$6=""),"",IF(HKI!D17="","",HKI!D17))</f>
        <v>Dương</v>
      </c>
      <c r="E17" s="29"/>
      <c r="F17" s="30">
        <v>8</v>
      </c>
      <c r="G17" s="30">
        <v>8</v>
      </c>
      <c r="H17" s="30"/>
      <c r="I17" s="30">
        <v>10</v>
      </c>
      <c r="J17" s="30">
        <v>2</v>
      </c>
      <c r="K17" s="30"/>
      <c r="L17" s="7">
        <f t="shared" si="1"/>
        <v>6.7</v>
      </c>
      <c r="M17" s="30">
        <v>7</v>
      </c>
      <c r="N17" s="230">
        <f t="shared" si="2"/>
        <v>6.9</v>
      </c>
      <c r="O17" s="1" t="str">
        <f t="shared" si="0"/>
        <v>TBK</v>
      </c>
    </row>
    <row r="18" spans="1:15" ht="15">
      <c r="A18" s="2">
        <f>IF(B18="","",IF(SUBTOTAL(3,$B$12:B18)=SUBTOTAL(3,$B$12:B17),"",SUBTOTAL(3,$B$12:B18)))</f>
        <v>7</v>
      </c>
      <c r="B18" s="109" t="str">
        <f>IF(OR($C$6="",$J$6=""),"",IF(HKI!B18="","",HKI!B18))</f>
        <v>13B3080016</v>
      </c>
      <c r="C18" s="110" t="str">
        <f>IF(OR($C$6="",$J$6=""),"",IF(HKI!C18="","",HKI!C18))</f>
        <v>Nguyễn Quang</v>
      </c>
      <c r="D18" s="111" t="str">
        <f>IF(OR($C$6="",$J$6=""),"",IF(HKI!D18="","",HKI!D18))</f>
        <v>Đại</v>
      </c>
      <c r="E18" s="29"/>
      <c r="F18" s="30">
        <v>6</v>
      </c>
      <c r="G18" s="30">
        <v>0</v>
      </c>
      <c r="H18" s="30"/>
      <c r="I18" s="30">
        <v>10</v>
      </c>
      <c r="J18" s="30">
        <v>4</v>
      </c>
      <c r="K18" s="30"/>
      <c r="L18" s="7">
        <f t="shared" si="1"/>
        <v>5.7</v>
      </c>
      <c r="M18" s="30">
        <v>5</v>
      </c>
      <c r="N18" s="230">
        <f t="shared" si="2"/>
        <v>5.3</v>
      </c>
      <c r="O18" s="1" t="str">
        <f t="shared" si="0"/>
        <v>TB</v>
      </c>
    </row>
    <row r="19" spans="1:15" ht="15">
      <c r="A19" s="2">
        <f>IF(B19="","",IF(SUBTOTAL(3,$B$12:B19)=SUBTOTAL(3,$B$12:B18),"",SUBTOTAL(3,$B$12:B19)))</f>
        <v>8</v>
      </c>
      <c r="B19" s="109" t="str">
        <f>IF(OR($C$6="",$J$6=""),"",IF(HKI!B19="","",HKI!B19))</f>
        <v>13B3080018</v>
      </c>
      <c r="C19" s="110" t="str">
        <f>IF(OR($C$6="",$J$6=""),"",IF(HKI!C19="","",HKI!C19))</f>
        <v>Nguyễn Hồng</v>
      </c>
      <c r="D19" s="111" t="str">
        <f>IF(OR($C$6="",$J$6=""),"",IF(HKI!D19="","",HKI!D19))</f>
        <v>Đức</v>
      </c>
      <c r="E19" s="29"/>
      <c r="F19" s="30">
        <v>5</v>
      </c>
      <c r="G19" s="30">
        <v>5</v>
      </c>
      <c r="H19" s="30"/>
      <c r="I19" s="30">
        <v>2</v>
      </c>
      <c r="J19" s="30">
        <v>9</v>
      </c>
      <c r="K19" s="30"/>
      <c r="L19" s="7">
        <f t="shared" si="1"/>
        <v>5.3</v>
      </c>
      <c r="M19" s="30">
        <v>9</v>
      </c>
      <c r="N19" s="230">
        <f t="shared" si="2"/>
        <v>7.5</v>
      </c>
      <c r="O19" s="1" t="str">
        <f t="shared" si="0"/>
        <v>Khá</v>
      </c>
    </row>
    <row r="20" spans="1:15" ht="15">
      <c r="A20" s="2">
        <f>IF(B20="","",IF(SUBTOTAL(3,$B$12:B20)=SUBTOTAL(3,$B$12:B19),"",SUBTOTAL(3,$B$12:B20)))</f>
        <v>9</v>
      </c>
      <c r="B20" s="109" t="str">
        <f>IF(OR($C$6="",$J$6=""),"",IF(HKI!B20="","",HKI!B20))</f>
        <v>13B3080100</v>
      </c>
      <c r="C20" s="110" t="str">
        <f>IF(OR($C$6="",$J$6=""),"",IF(HKI!C20="","",HKI!C20))</f>
        <v>Nguyễn Hoàng</v>
      </c>
      <c r="D20" s="111" t="str">
        <f>IF(OR($C$6="",$J$6=""),"",IF(HKI!D20="","",HKI!D20))</f>
        <v>Gia</v>
      </c>
      <c r="E20" s="29"/>
      <c r="F20" s="30">
        <v>8</v>
      </c>
      <c r="G20" s="30">
        <v>8</v>
      </c>
      <c r="H20" s="30"/>
      <c r="I20" s="30">
        <v>9</v>
      </c>
      <c r="J20" s="30">
        <v>10</v>
      </c>
      <c r="K20" s="30"/>
      <c r="L20" s="7">
        <f t="shared" si="1"/>
        <v>9</v>
      </c>
      <c r="M20" s="30">
        <v>9</v>
      </c>
      <c r="N20" s="230">
        <f t="shared" si="2"/>
        <v>9</v>
      </c>
      <c r="O20" s="1" t="str">
        <f t="shared" si="0"/>
        <v>XS</v>
      </c>
    </row>
    <row r="21" spans="1:15" ht="15">
      <c r="A21" s="2">
        <f>IF(B21="","",IF(SUBTOTAL(3,$B$12:B21)=SUBTOTAL(3,$B$12:B20),"",SUBTOTAL(3,$B$12:B21)))</f>
        <v>10</v>
      </c>
      <c r="B21" s="109" t="str">
        <f>IF(OR($C$6="",$J$6=""),"",IF(HKI!B21="","",HKI!B21))</f>
        <v>13B3080026</v>
      </c>
      <c r="C21" s="110" t="str">
        <f>IF(OR($C$6="",$J$6=""),"",IF(HKI!C21="","",HKI!C21))</f>
        <v>Nguyễn Cảnh</v>
      </c>
      <c r="D21" s="111" t="str">
        <f>IF(OR($C$6="",$J$6=""),"",IF(HKI!D21="","",HKI!D21))</f>
        <v>Hưng</v>
      </c>
      <c r="E21" s="29"/>
      <c r="F21" s="30">
        <v>5</v>
      </c>
      <c r="G21" s="30">
        <v>0</v>
      </c>
      <c r="H21" s="30"/>
      <c r="I21" s="30">
        <v>8</v>
      </c>
      <c r="J21" s="30">
        <v>8</v>
      </c>
      <c r="K21" s="30"/>
      <c r="L21" s="7">
        <f t="shared" si="1"/>
        <v>6.2</v>
      </c>
      <c r="M21" s="30">
        <v>7</v>
      </c>
      <c r="N21" s="230">
        <f t="shared" si="2"/>
        <v>6.7</v>
      </c>
      <c r="O21" s="1" t="str">
        <f t="shared" si="0"/>
        <v>TBK</v>
      </c>
    </row>
    <row r="22" spans="1:15" ht="15">
      <c r="A22" s="2">
        <f>IF(B22="","",IF(SUBTOTAL(3,$B$12:B22)=SUBTOTAL(3,$B$12:B21),"",SUBTOTAL(3,$B$12:B22)))</f>
        <v>11</v>
      </c>
      <c r="B22" s="109" t="str">
        <f>IF(OR($C$6="",$J$6=""),"",IF(HKI!B22="","",HKI!B22))</f>
        <v>13B3080030</v>
      </c>
      <c r="C22" s="110" t="str">
        <f>IF(OR($C$6="",$J$6=""),"",IF(HKI!C22="","",HKI!C22))</f>
        <v>Lê Quốc</v>
      </c>
      <c r="D22" s="111" t="str">
        <f>IF(OR($C$6="",$J$6=""),"",IF(HKI!D22="","",HKI!D22))</f>
        <v>Huy</v>
      </c>
      <c r="E22" s="29"/>
      <c r="F22" s="30">
        <v>10</v>
      </c>
      <c r="G22" s="30">
        <v>10</v>
      </c>
      <c r="H22" s="30"/>
      <c r="I22" s="30">
        <v>10</v>
      </c>
      <c r="J22" s="30">
        <v>10</v>
      </c>
      <c r="K22" s="30"/>
      <c r="L22" s="7">
        <f t="shared" si="1"/>
        <v>10</v>
      </c>
      <c r="M22" s="30">
        <v>7</v>
      </c>
      <c r="N22" s="230">
        <f t="shared" si="2"/>
        <v>8.1999999999999993</v>
      </c>
      <c r="O22" s="1" t="str">
        <f t="shared" si="0"/>
        <v>Giỏi</v>
      </c>
    </row>
    <row r="23" spans="1:15" ht="15">
      <c r="A23" s="2">
        <f>IF(B23="","",IF(SUBTOTAL(3,$B$12:B23)=SUBTOTAL(3,$B$12:B22),"",SUBTOTAL(3,$B$12:B23)))</f>
        <v>12</v>
      </c>
      <c r="B23" s="109" t="str">
        <f>IF(OR($C$6="",$J$6=""),"",IF(HKI!B23="","",HKI!B23))</f>
        <v>13B3080032</v>
      </c>
      <c r="C23" s="110" t="str">
        <f>IF(OR($C$6="",$J$6=""),"",IF(HKI!C23="","",HKI!C23))</f>
        <v>Nguyễn Văn</v>
      </c>
      <c r="D23" s="111" t="str">
        <f>IF(OR($C$6="",$J$6=""),"",IF(HKI!D23="","",HKI!D23))</f>
        <v>Khánh</v>
      </c>
      <c r="E23" s="29"/>
      <c r="F23" s="30">
        <v>7</v>
      </c>
      <c r="G23" s="30">
        <v>5</v>
      </c>
      <c r="H23" s="30"/>
      <c r="I23" s="30">
        <v>10</v>
      </c>
      <c r="J23" s="30">
        <v>8</v>
      </c>
      <c r="K23" s="30"/>
      <c r="L23" s="7">
        <f t="shared" si="1"/>
        <v>8</v>
      </c>
      <c r="M23" s="30">
        <v>8</v>
      </c>
      <c r="N23" s="230">
        <f t="shared" si="2"/>
        <v>8</v>
      </c>
      <c r="O23" s="1" t="str">
        <f t="shared" si="0"/>
        <v>Giỏi</v>
      </c>
    </row>
    <row r="24" spans="1:15" ht="15">
      <c r="A24" s="2">
        <f>IF(B24="","",IF(SUBTOTAL(3,$B$12:B24)=SUBTOTAL(3,$B$12:B23),"",SUBTOTAL(3,$B$12:B24)))</f>
        <v>13</v>
      </c>
      <c r="B24" s="109" t="str">
        <f>IF(OR($C$6="",$J$6=""),"",IF(HKI!B24="","",HKI!B24))</f>
        <v>13B3080034</v>
      </c>
      <c r="C24" s="110" t="str">
        <f>IF(OR($C$6="",$J$6=""),"",IF(HKI!C24="","",HKI!C24))</f>
        <v>Lê Quang</v>
      </c>
      <c r="D24" s="111" t="str">
        <f>IF(OR($C$6="",$J$6=""),"",IF(HKI!D24="","",HKI!D24))</f>
        <v>Kính</v>
      </c>
      <c r="E24" s="29"/>
      <c r="F24" s="30">
        <v>10</v>
      </c>
      <c r="G24" s="30">
        <v>10</v>
      </c>
      <c r="H24" s="30"/>
      <c r="I24" s="30">
        <v>10</v>
      </c>
      <c r="J24" s="30">
        <v>10</v>
      </c>
      <c r="K24" s="30"/>
      <c r="L24" s="7">
        <f t="shared" si="1"/>
        <v>10</v>
      </c>
      <c r="M24" s="30">
        <v>6</v>
      </c>
      <c r="N24" s="230">
        <f t="shared" si="2"/>
        <v>7.6</v>
      </c>
      <c r="O24" s="1" t="str">
        <f t="shared" si="0"/>
        <v>Khá</v>
      </c>
    </row>
    <row r="25" spans="1:15" ht="15">
      <c r="A25" s="2">
        <f>IF(B25="","",IF(SUBTOTAL(3,$B$12:B25)=SUBTOTAL(3,$B$12:B24),"",SUBTOTAL(3,$B$12:B25)))</f>
        <v>14</v>
      </c>
      <c r="B25" s="109" t="str">
        <f>IF(OR($C$6="",$J$6=""),"",IF(HKI!B25="","",HKI!B25))</f>
        <v>13B3080036</v>
      </c>
      <c r="C25" s="110" t="str">
        <f>IF(OR($C$6="",$J$6=""),"",IF(HKI!C25="","",HKI!C25))</f>
        <v>Trần Trung</v>
      </c>
      <c r="D25" s="111" t="str">
        <f>IF(OR($C$6="",$J$6=""),"",IF(HKI!D25="","",HKI!D25))</f>
        <v>Lâm</v>
      </c>
      <c r="E25" s="29"/>
      <c r="F25" s="30">
        <v>5</v>
      </c>
      <c r="G25" s="30">
        <v>5</v>
      </c>
      <c r="H25" s="30"/>
      <c r="I25" s="30">
        <v>2</v>
      </c>
      <c r="J25" s="30">
        <v>8</v>
      </c>
      <c r="K25" s="30"/>
      <c r="L25" s="7">
        <f t="shared" si="1"/>
        <v>5</v>
      </c>
      <c r="M25" s="30">
        <v>5</v>
      </c>
      <c r="N25" s="230">
        <f t="shared" si="2"/>
        <v>5</v>
      </c>
      <c r="O25" s="1" t="str">
        <f t="shared" si="0"/>
        <v>TB</v>
      </c>
    </row>
    <row r="26" spans="1:15" ht="15">
      <c r="A26" s="2">
        <f>IF(B26="","",IF(SUBTOTAL(3,$B$12:B26)=SUBTOTAL(3,$B$12:B25),"",SUBTOTAL(3,$B$12:B26)))</f>
        <v>15</v>
      </c>
      <c r="B26" s="109" t="str">
        <f>IF(OR($C$6="",$J$6=""),"",IF(HKI!B26="","",HKI!B26))</f>
        <v>13B3080046</v>
      </c>
      <c r="C26" s="110" t="str">
        <f>IF(OR($C$6="",$J$6=""),"",IF(HKI!C26="","",HKI!C26))</f>
        <v>Huỳnh Trung</v>
      </c>
      <c r="D26" s="111" t="str">
        <f>IF(OR($C$6="",$J$6=""),"",IF(HKI!D26="","",HKI!D26))</f>
        <v>Ngãi</v>
      </c>
      <c r="E26" s="29"/>
      <c r="F26" s="30">
        <v>8</v>
      </c>
      <c r="G26" s="30">
        <v>9</v>
      </c>
      <c r="H26" s="30"/>
      <c r="I26" s="30">
        <v>10</v>
      </c>
      <c r="J26" s="30">
        <v>10</v>
      </c>
      <c r="K26" s="30"/>
      <c r="L26" s="7">
        <f t="shared" si="1"/>
        <v>9.5</v>
      </c>
      <c r="M26" s="30">
        <v>7</v>
      </c>
      <c r="N26" s="230">
        <f t="shared" si="2"/>
        <v>8</v>
      </c>
      <c r="O26" s="1" t="str">
        <f t="shared" si="0"/>
        <v>Giỏi</v>
      </c>
    </row>
    <row r="27" spans="1:15" ht="15">
      <c r="A27" s="2">
        <f>IF(B27="","",IF(SUBTOTAL(3,$B$12:B27)=SUBTOTAL(3,$B$12:B26),"",SUBTOTAL(3,$B$12:B27)))</f>
        <v>16</v>
      </c>
      <c r="B27" s="109" t="str">
        <f>IF(OR($C$6="",$J$6=""),"",IF(HKI!B27="","",HKI!B27))</f>
        <v>13B3080090</v>
      </c>
      <c r="C27" s="110" t="str">
        <f>IF(OR($C$6="",$J$6=""),"",IF(HKI!C27="","",HKI!C27))</f>
        <v>Nguyễn Văn</v>
      </c>
      <c r="D27" s="111" t="str">
        <f>IF(OR($C$6="",$J$6=""),"",IF(HKI!D27="","",HKI!D27))</f>
        <v>Phong</v>
      </c>
      <c r="E27" s="29"/>
      <c r="F27" s="30">
        <v>5</v>
      </c>
      <c r="G27" s="30">
        <v>5</v>
      </c>
      <c r="H27" s="30"/>
      <c r="I27" s="30">
        <v>2</v>
      </c>
      <c r="J27" s="30">
        <v>8</v>
      </c>
      <c r="K27" s="30"/>
      <c r="L27" s="7">
        <f t="shared" si="1"/>
        <v>5</v>
      </c>
      <c r="M27" s="30">
        <v>7</v>
      </c>
      <c r="N27" s="230">
        <f t="shared" si="2"/>
        <v>6.2</v>
      </c>
      <c r="O27" s="1" t="str">
        <f t="shared" si="0"/>
        <v>TBK</v>
      </c>
    </row>
    <row r="28" spans="1:15" ht="15">
      <c r="A28" s="2">
        <f>IF(B28="","",IF(SUBTOTAL(3,$B$12:B28)=SUBTOTAL(3,$B$12:B27),"",SUBTOTAL(3,$B$12:B28)))</f>
        <v>17</v>
      </c>
      <c r="B28" s="109" t="str">
        <f>IF(OR($C$6="",$J$6=""),"",IF(HKI!B28="","",HKI!B28))</f>
        <v>13B3080052</v>
      </c>
      <c r="C28" s="110" t="str">
        <f>IF(OR($C$6="",$J$6=""),"",IF(HKI!C28="","",HKI!C28))</f>
        <v>Trần Nguyễn Chí</v>
      </c>
      <c r="D28" s="111" t="str">
        <f>IF(OR($C$6="",$J$6=""),"",IF(HKI!D28="","",HKI!D28))</f>
        <v>Phong</v>
      </c>
      <c r="E28" s="29"/>
      <c r="F28" s="30">
        <v>8</v>
      </c>
      <c r="G28" s="30">
        <v>5</v>
      </c>
      <c r="H28" s="30"/>
      <c r="I28" s="30">
        <v>9</v>
      </c>
      <c r="J28" s="30">
        <v>5</v>
      </c>
      <c r="K28" s="30"/>
      <c r="L28" s="7">
        <f t="shared" si="1"/>
        <v>6.8</v>
      </c>
      <c r="M28" s="30">
        <v>7</v>
      </c>
      <c r="N28" s="230">
        <f t="shared" si="2"/>
        <v>6.9</v>
      </c>
      <c r="O28" s="1" t="str">
        <f t="shared" si="0"/>
        <v>TBK</v>
      </c>
    </row>
    <row r="29" spans="1:15" ht="15">
      <c r="A29" s="2">
        <f>IF(B29="","",IF(SUBTOTAL(3,$B$12:B29)=SUBTOTAL(3,$B$12:B28),"",SUBTOTAL(3,$B$12:B29)))</f>
        <v>18</v>
      </c>
      <c r="B29" s="109" t="str">
        <f>IF(OR($C$6="",$J$6=""),"",IF(HKI!B29="","",HKI!B29))</f>
        <v>13B3080054</v>
      </c>
      <c r="C29" s="110" t="str">
        <f>IF(OR($C$6="",$J$6=""),"",IF(HKI!C29="","",HKI!C29))</f>
        <v>Nguyễn Hữu</v>
      </c>
      <c r="D29" s="111" t="str">
        <f>IF(OR($C$6="",$J$6=""),"",IF(HKI!D29="","",HKI!D29))</f>
        <v>Phước</v>
      </c>
      <c r="E29" s="29"/>
      <c r="F29" s="30">
        <v>5</v>
      </c>
      <c r="G29" s="30">
        <v>6</v>
      </c>
      <c r="H29" s="30"/>
      <c r="I29" s="30">
        <v>10</v>
      </c>
      <c r="J29" s="30">
        <v>4</v>
      </c>
      <c r="K29" s="30"/>
      <c r="L29" s="7">
        <f t="shared" si="1"/>
        <v>6.5</v>
      </c>
      <c r="M29" s="30">
        <v>4</v>
      </c>
      <c r="N29" s="230">
        <f t="shared" si="2"/>
        <v>5</v>
      </c>
      <c r="O29" s="1" t="str">
        <f t="shared" si="0"/>
        <v>TB</v>
      </c>
    </row>
    <row r="30" spans="1:15" ht="15">
      <c r="A30" s="2">
        <f>IF(B30="","",IF(SUBTOTAL(3,$B$12:B30)=SUBTOTAL(3,$B$12:B29),"",SUBTOTAL(3,$B$12:B30)))</f>
        <v>19</v>
      </c>
      <c r="B30" s="109" t="str">
        <f>IF(OR($C$6="",$J$6=""),"",IF(HKI!B30="","",HKI!B30))</f>
        <v>13B3080058</v>
      </c>
      <c r="C30" s="110" t="str">
        <f>IF(OR($C$6="",$J$6=""),"",IF(HKI!C30="","",HKI!C30))</f>
        <v>Nguyễn Hoàng</v>
      </c>
      <c r="D30" s="111" t="str">
        <f>IF(OR($C$6="",$J$6=""),"",IF(HKI!D30="","",HKI!D30))</f>
        <v>Quân</v>
      </c>
      <c r="E30" s="29"/>
      <c r="F30" s="30">
        <v>8</v>
      </c>
      <c r="G30" s="30">
        <v>8</v>
      </c>
      <c r="H30" s="30"/>
      <c r="I30" s="30">
        <v>10</v>
      </c>
      <c r="J30" s="30">
        <v>8</v>
      </c>
      <c r="K30" s="30"/>
      <c r="L30" s="7">
        <f t="shared" si="1"/>
        <v>8.6999999999999993</v>
      </c>
      <c r="M30" s="30">
        <v>6</v>
      </c>
      <c r="N30" s="230">
        <f t="shared" si="2"/>
        <v>7.1</v>
      </c>
      <c r="O30" s="1" t="str">
        <f t="shared" si="0"/>
        <v>Khá</v>
      </c>
    </row>
    <row r="31" spans="1:15" ht="15">
      <c r="A31" s="2">
        <f>IF(B31="","",IF(SUBTOTAL(3,$B$12:B31)=SUBTOTAL(3,$B$12:B30),"",SUBTOTAL(3,$B$12:B31)))</f>
        <v>20</v>
      </c>
      <c r="B31" s="109" t="str">
        <f>IF(OR($C$6="",$J$6=""),"",IF(HKI!B31="","",HKI!B31))</f>
        <v>13B3080060</v>
      </c>
      <c r="C31" s="110" t="str">
        <f>IF(OR($C$6="",$J$6=""),"",IF(HKI!C31="","",HKI!C31))</f>
        <v>Nguyễn Minh</v>
      </c>
      <c r="D31" s="111" t="str">
        <f>IF(OR($C$6="",$J$6=""),"",IF(HKI!D31="","",HKI!D31))</f>
        <v>Quy</v>
      </c>
      <c r="E31" s="29"/>
      <c r="F31" s="30">
        <v>6</v>
      </c>
      <c r="G31" s="30">
        <v>5</v>
      </c>
      <c r="H31" s="30"/>
      <c r="I31" s="30">
        <v>0</v>
      </c>
      <c r="J31" s="30">
        <v>5</v>
      </c>
      <c r="K31" s="30"/>
      <c r="L31" s="7">
        <f t="shared" si="1"/>
        <v>3.5</v>
      </c>
      <c r="M31" s="30">
        <v>7</v>
      </c>
      <c r="N31" s="230">
        <f t="shared" si="2"/>
        <v>5.6</v>
      </c>
      <c r="O31" s="1" t="str">
        <f t="shared" si="0"/>
        <v>TB</v>
      </c>
    </row>
    <row r="32" spans="1:15" ht="15">
      <c r="A32" s="2">
        <f>IF(B32="","",IF(SUBTOTAL(3,$B$12:B32)=SUBTOTAL(3,$B$12:B31),"",SUBTOTAL(3,$B$12:B32)))</f>
        <v>21</v>
      </c>
      <c r="B32" s="109" t="str">
        <f>IF(OR($C$6="",$J$6=""),"",IF(HKI!B32="","",HKI!B32))</f>
        <v>13B3080096</v>
      </c>
      <c r="C32" s="110" t="str">
        <f>IF(OR($C$6="",$J$6=""),"",IF(HKI!C32="","",HKI!C32))</f>
        <v>Thái Hoàng</v>
      </c>
      <c r="D32" s="111" t="str">
        <f>IF(OR($C$6="",$J$6=""),"",IF(HKI!D32="","",HKI!D32))</f>
        <v>Tâm</v>
      </c>
      <c r="E32" s="29"/>
      <c r="F32" s="30">
        <v>6</v>
      </c>
      <c r="G32" s="30">
        <v>0</v>
      </c>
      <c r="H32" s="30"/>
      <c r="I32" s="30">
        <v>10</v>
      </c>
      <c r="J32" s="30">
        <v>3</v>
      </c>
      <c r="K32" s="30"/>
      <c r="L32" s="7">
        <f t="shared" si="1"/>
        <v>5.3</v>
      </c>
      <c r="M32" s="30">
        <v>5</v>
      </c>
      <c r="N32" s="230">
        <f t="shared" si="2"/>
        <v>5.0999999999999996</v>
      </c>
      <c r="O32" s="1" t="str">
        <f t="shared" si="0"/>
        <v>TB</v>
      </c>
    </row>
    <row r="33" spans="1:15" ht="15">
      <c r="A33" s="2">
        <f>IF(B33="","",IF(SUBTOTAL(3,$B$12:B33)=SUBTOTAL(3,$B$12:B32),"",SUBTOTAL(3,$B$12:B33)))</f>
        <v>22</v>
      </c>
      <c r="B33" s="109" t="str">
        <f>IF(OR($C$6="",$J$6=""),"",IF(HKI!B33="","",HKI!B33))</f>
        <v>13B3080066</v>
      </c>
      <c r="C33" s="110" t="str">
        <f>IF(OR($C$6="",$J$6=""),"",IF(HKI!C33="","",HKI!C33))</f>
        <v>Nguyễn Đức</v>
      </c>
      <c r="D33" s="111" t="str">
        <f>IF(OR($C$6="",$J$6=""),"",IF(HKI!D33="","",HKI!D33))</f>
        <v>Thắng</v>
      </c>
      <c r="E33" s="29"/>
      <c r="F33" s="30">
        <v>5</v>
      </c>
      <c r="G33" s="30">
        <v>5</v>
      </c>
      <c r="H33" s="30"/>
      <c r="I33" s="30">
        <v>8</v>
      </c>
      <c r="J33" s="30">
        <v>8</v>
      </c>
      <c r="K33" s="30"/>
      <c r="L33" s="7">
        <f t="shared" si="1"/>
        <v>7</v>
      </c>
      <c r="M33" s="30">
        <v>8</v>
      </c>
      <c r="N33" s="230">
        <f t="shared" si="2"/>
        <v>7.6</v>
      </c>
      <c r="O33" s="1" t="str">
        <f t="shared" si="0"/>
        <v>Khá</v>
      </c>
    </row>
    <row r="34" spans="1:15" ht="15">
      <c r="A34" s="2">
        <f>IF(B34="","",IF(SUBTOTAL(3,$B$12:B34)=SUBTOTAL(3,$B$12:B33),"",SUBTOTAL(3,$B$12:B34)))</f>
        <v>23</v>
      </c>
      <c r="B34" s="109" t="str">
        <f>IF(OR($C$6="",$J$6=""),"",IF(HKI!B34="","",HKI!B34))</f>
        <v>13B3080068</v>
      </c>
      <c r="C34" s="110" t="str">
        <f>IF(OR($C$6="",$J$6=""),"",IF(HKI!C34="","",HKI!C34))</f>
        <v>Nguyễn Trung</v>
      </c>
      <c r="D34" s="111" t="str">
        <f>IF(OR($C$6="",$J$6=""),"",IF(HKI!D34="","",HKI!D34))</f>
        <v>Thành</v>
      </c>
      <c r="E34" s="29"/>
      <c r="F34" s="30">
        <v>5</v>
      </c>
      <c r="G34" s="30">
        <v>5</v>
      </c>
      <c r="H34" s="30"/>
      <c r="I34" s="30">
        <v>4</v>
      </c>
      <c r="J34" s="30">
        <v>8</v>
      </c>
      <c r="K34" s="30"/>
      <c r="L34" s="7">
        <f t="shared" si="1"/>
        <v>5.7</v>
      </c>
      <c r="M34" s="30">
        <v>7</v>
      </c>
      <c r="N34" s="230">
        <f t="shared" si="2"/>
        <v>6.5</v>
      </c>
      <c r="O34" s="1" t="str">
        <f t="shared" si="0"/>
        <v>TBK</v>
      </c>
    </row>
    <row r="35" spans="1:15" ht="15">
      <c r="A35" s="2">
        <f>IF(B35="","",IF(SUBTOTAL(3,$B$12:B35)=SUBTOTAL(3,$B$12:B34),"",SUBTOTAL(3,$B$12:B35)))</f>
        <v>24</v>
      </c>
      <c r="B35" s="109" t="str">
        <f>IF(OR($C$6="",$J$6=""),"",IF(HKI!B35="","",HKI!B35))</f>
        <v>13B3080094</v>
      </c>
      <c r="C35" s="110" t="str">
        <f>IF(OR($C$6="",$J$6=""),"",IF(HKI!C35="","",HKI!C35))</f>
        <v>Nguyễn Tuấn</v>
      </c>
      <c r="D35" s="111" t="str">
        <f>IF(OR($C$6="",$J$6=""),"",IF(HKI!D35="","",HKI!D35))</f>
        <v>Thanh</v>
      </c>
      <c r="E35" s="29"/>
      <c r="F35" s="30">
        <v>5</v>
      </c>
      <c r="G35" s="30">
        <v>5</v>
      </c>
      <c r="H35" s="30"/>
      <c r="I35" s="30">
        <v>5</v>
      </c>
      <c r="J35" s="30">
        <v>9</v>
      </c>
      <c r="K35" s="30"/>
      <c r="L35" s="7">
        <f t="shared" si="1"/>
        <v>6.3</v>
      </c>
      <c r="M35" s="30">
        <v>5</v>
      </c>
      <c r="N35" s="230">
        <f t="shared" si="2"/>
        <v>5.5</v>
      </c>
      <c r="O35" s="1" t="str">
        <f t="shared" si="0"/>
        <v>TB</v>
      </c>
    </row>
    <row r="36" spans="1:15" ht="15">
      <c r="A36" s="2">
        <f>IF(B36="","",IF(SUBTOTAL(3,$B$12:B36)=SUBTOTAL(3,$B$12:B35),"",SUBTOTAL(3,$B$12:B36)))</f>
        <v>25</v>
      </c>
      <c r="B36" s="109" t="str">
        <f>IF(OR($C$6="",$J$6=""),"",IF(HKI!B36="","",HKI!B36))</f>
        <v>13B3080070</v>
      </c>
      <c r="C36" s="110" t="str">
        <f>IF(OR($C$6="",$J$6=""),"",IF(HKI!C36="","",HKI!C36))</f>
        <v>Mai Quí</v>
      </c>
      <c r="D36" s="111" t="str">
        <f>IF(OR($C$6="",$J$6=""),"",IF(HKI!D36="","",HKI!D36))</f>
        <v>Thiện</v>
      </c>
      <c r="E36" s="29"/>
      <c r="F36" s="30">
        <v>4</v>
      </c>
      <c r="G36" s="30">
        <v>3</v>
      </c>
      <c r="H36" s="30"/>
      <c r="I36" s="30">
        <v>9</v>
      </c>
      <c r="J36" s="30">
        <v>0</v>
      </c>
      <c r="K36" s="30"/>
      <c r="L36" s="7">
        <f t="shared" si="1"/>
        <v>4.2</v>
      </c>
      <c r="M36" s="30">
        <v>7</v>
      </c>
      <c r="N36" s="230">
        <f t="shared" si="2"/>
        <v>5.9</v>
      </c>
      <c r="O36" s="1" t="str">
        <f t="shared" si="0"/>
        <v>TB</v>
      </c>
    </row>
    <row r="37" spans="1:15" ht="15">
      <c r="A37" s="2">
        <f>IF(B37="","",IF(SUBTOTAL(3,$B$12:B37)=SUBTOTAL(3,$B$12:B36),"",SUBTOTAL(3,$B$12:B37)))</f>
        <v>26</v>
      </c>
      <c r="B37" s="109" t="str">
        <f>IF(OR($C$6="",$J$6=""),"",IF(HKI!B37="","",HKI!B37))</f>
        <v>13B3080076</v>
      </c>
      <c r="C37" s="110" t="str">
        <f>IF(OR($C$6="",$J$6=""),"",IF(HKI!C37="","",HKI!C37))</f>
        <v>Phạm Văn</v>
      </c>
      <c r="D37" s="111" t="str">
        <f>IF(OR($C$6="",$J$6=""),"",IF(HKI!D37="","",HKI!D37))</f>
        <v>Thương</v>
      </c>
      <c r="E37" s="29"/>
      <c r="F37" s="30">
        <v>5</v>
      </c>
      <c r="G37" s="30">
        <v>6</v>
      </c>
      <c r="H37" s="30"/>
      <c r="I37" s="30">
        <v>8</v>
      </c>
      <c r="J37" s="30">
        <v>8</v>
      </c>
      <c r="K37" s="30"/>
      <c r="L37" s="7">
        <f t="shared" si="1"/>
        <v>7.2</v>
      </c>
      <c r="M37" s="30">
        <v>7</v>
      </c>
      <c r="N37" s="230">
        <f t="shared" si="2"/>
        <v>7.1</v>
      </c>
      <c r="O37" s="1" t="str">
        <f t="shared" si="0"/>
        <v>Khá</v>
      </c>
    </row>
    <row r="38" spans="1:15" ht="15">
      <c r="A38" s="2">
        <f>IF(B38="","",IF(SUBTOTAL(3,$B$12:B38)=SUBTOTAL(3,$B$12:B37),"",SUBTOTAL(3,$B$12:B38)))</f>
        <v>27</v>
      </c>
      <c r="B38" s="109" t="str">
        <f>IF(OR($C$6="",$J$6=""),"",IF(HKI!B38="","",HKI!B38))</f>
        <v>13B3080078</v>
      </c>
      <c r="C38" s="110" t="str">
        <f>IF(OR($C$6="",$J$6=""),"",IF(HKI!C38="","",HKI!C38))</f>
        <v>Châu Quốc</v>
      </c>
      <c r="D38" s="111" t="str">
        <f>IF(OR($C$6="",$J$6=""),"",IF(HKI!D38="","",HKI!D38))</f>
        <v>Toản</v>
      </c>
      <c r="E38" s="29"/>
      <c r="F38" s="30">
        <v>5</v>
      </c>
      <c r="G38" s="30">
        <v>8</v>
      </c>
      <c r="H38" s="30"/>
      <c r="I38" s="30">
        <v>4</v>
      </c>
      <c r="J38" s="30">
        <v>5</v>
      </c>
      <c r="K38" s="30"/>
      <c r="L38" s="7">
        <f t="shared" si="1"/>
        <v>5.2</v>
      </c>
      <c r="M38" s="30">
        <v>5</v>
      </c>
      <c r="N38" s="230">
        <f t="shared" si="2"/>
        <v>5.0999999999999996</v>
      </c>
      <c r="O38" s="1" t="str">
        <f t="shared" si="0"/>
        <v>TB</v>
      </c>
    </row>
    <row r="39" spans="1:15" ht="15">
      <c r="A39" s="2">
        <f>IF(B39="","",IF(SUBTOTAL(3,$B$12:B39)=SUBTOTAL(3,$B$12:B38),"",SUBTOTAL(3,$B$12:B39)))</f>
        <v>28</v>
      </c>
      <c r="B39" s="109" t="str">
        <f>IF(OR($C$6="",$J$6=""),"",IF(HKI!B39="","",HKI!B39))</f>
        <v>13B3080082</v>
      </c>
      <c r="C39" s="110" t="str">
        <f>IF(OR($C$6="",$J$6=""),"",IF(HKI!C39="","",HKI!C39))</f>
        <v>Phan Minh</v>
      </c>
      <c r="D39" s="111" t="str">
        <f>IF(OR($C$6="",$J$6=""),"",IF(HKI!D39="","",HKI!D39))</f>
        <v>Trí</v>
      </c>
      <c r="E39" s="29"/>
      <c r="F39" s="30">
        <v>5</v>
      </c>
      <c r="G39" s="30">
        <v>5</v>
      </c>
      <c r="H39" s="30"/>
      <c r="I39" s="30">
        <v>7</v>
      </c>
      <c r="J39" s="30">
        <v>8</v>
      </c>
      <c r="K39" s="30"/>
      <c r="L39" s="7">
        <f t="shared" si="1"/>
        <v>6.7</v>
      </c>
      <c r="M39" s="30">
        <v>8</v>
      </c>
      <c r="N39" s="230">
        <f t="shared" si="2"/>
        <v>7.5</v>
      </c>
      <c r="O39" s="1" t="str">
        <f t="shared" si="0"/>
        <v>Khá</v>
      </c>
    </row>
    <row r="40" spans="1:15" ht="15">
      <c r="A40" s="2">
        <f>IF(B40="","",IF(SUBTOTAL(3,$B$12:B40)=SUBTOTAL(3,$B$12:B39),"",SUBTOTAL(3,$B$12:B40)))</f>
        <v>29</v>
      </c>
      <c r="B40" s="109" t="str">
        <f>IF(OR($C$6="",$J$6=""),"",IF(HKI!B40="","",HKI!B40))</f>
        <v>13B3080083</v>
      </c>
      <c r="C40" s="110" t="str">
        <f>IF(OR($C$6="",$J$6=""),"",IF(HKI!C40="","",HKI!C40))</f>
        <v>Nguyễn Tứ</v>
      </c>
      <c r="D40" s="111" t="str">
        <f>IF(OR($C$6="",$J$6=""),"",IF(HKI!D40="","",HKI!D40))</f>
        <v>Tuần</v>
      </c>
      <c r="E40" s="29"/>
      <c r="F40" s="30">
        <v>6</v>
      </c>
      <c r="G40" s="30">
        <v>10</v>
      </c>
      <c r="H40" s="30"/>
      <c r="I40" s="30">
        <v>10</v>
      </c>
      <c r="J40" s="30">
        <v>10</v>
      </c>
      <c r="K40" s="30"/>
      <c r="L40" s="7">
        <f t="shared" si="1"/>
        <v>9.3000000000000007</v>
      </c>
      <c r="M40" s="30">
        <v>9</v>
      </c>
      <c r="N40" s="230">
        <f t="shared" si="2"/>
        <v>9.1</v>
      </c>
      <c r="O40" s="1" t="str">
        <f t="shared" si="0"/>
        <v>XS</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si="0"/>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0"/>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0"/>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0"/>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0"/>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0"/>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0"/>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0"/>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0"/>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29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2 SV</v>
      </c>
      <c r="G54" s="423"/>
      <c r="H54" s="423" t="str">
        <f>IF(B12="","","("&amp;ROUND(COUNTIF($O$12:$O$51,"XS")*100/MAX($A$12:$A$51),2)&amp;"%"&amp;")")</f>
        <v>(6,9%)</v>
      </c>
      <c r="I54" s="423"/>
      <c r="J54" s="421" t="str">
        <f>IF(B12="","","Tổng số SV có điểm &gt;= 5 đ : "&amp;COUNTIF(N12:N51,"&gt;=5")&amp;" SV"&amp;" ("&amp;ROUND(COUNTIF(N12:N51,"&gt;=5")*100/MAX($A$12:$A$51),2)&amp;"%"&amp;")")</f>
        <v>Tổng số SV có điểm &gt;= 5 đ : 29 SV (100%)</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4 SV</v>
      </c>
      <c r="G55" s="423"/>
      <c r="H55" s="423" t="str">
        <f>IF(B12="","","("&amp;ROUND(COUNTIF($O$12:$O$51,"Giỏi")*100/MAX($A$12:$A$51),2)&amp;"%"&amp;")")</f>
        <v>(13,79%)</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6 SV</v>
      </c>
      <c r="G56" s="423"/>
      <c r="H56" s="423" t="str">
        <f>IF(B12="","","("&amp;ROUND(COUNTIF($O$12:$O$51,"Khá")*100/MAX($A$12:$A$51),2)&amp;"%"&amp;")")</f>
        <v>(20,69%)</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6 SV</v>
      </c>
      <c r="G57" s="423"/>
      <c r="H57" s="423" t="str">
        <f>IF(B12="","","("&amp;ROUND(COUNTIF($O$12:$O$51,"TBK")*100/MAX($A$12:$A$51),2)&amp;"%"&amp;")")</f>
        <v>(20,69%)</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11 SV</v>
      </c>
      <c r="G58" s="423"/>
      <c r="H58" s="423" t="str">
        <f>IF(B12="","","("&amp;ROUND(COUNTIF($O$12:$O$51,"TB")*100/MAX($A$12:$A$51),2)&amp;"%"&amp;")")</f>
        <v>(37,93%)</v>
      </c>
      <c r="I58" s="423"/>
      <c r="J58" s="422" t="str">
        <f>IF(B12="","","Tổng số SV có điểm &lt; 5 đ : "&amp;COUNTIF(N12:N51,"&lt;5")&amp;" SV"&amp;" ("&amp;ROUND(COUNTIF(N12:N51,"&lt;5")*100/MAX($A$12:$A$51),2)&amp;"%"&amp;")")</f>
        <v>Tổng số SV có điểm &lt; 5 đ : 0 SV (0%)</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0 SV</v>
      </c>
      <c r="G59" s="423"/>
      <c r="H59" s="423" t="str">
        <f>IF(B12="","","("&amp;ROUND(COUNTIF($O$12:$O$51,"Yếu")*100/MAX($A$12:$A$51),2)&amp;"%"&amp;")")</f>
        <v>(0%)</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0 SV</v>
      </c>
      <c r="G60" s="423"/>
      <c r="H60" s="423" t="str">
        <f>IF(B12="","","("&amp;ROUND(COUNTIF($O$12:$O$51,"Kém")*100/MAX($A$12:$A$51),2)&amp;"%"&amp;")")</f>
        <v>(0%)</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(0%)</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F3:N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A63:C63"/>
    <mergeCell ref="D63:H63"/>
    <mergeCell ref="K63:N63"/>
    <mergeCell ref="J58:N61"/>
    <mergeCell ref="B59:E59"/>
    <mergeCell ref="F59:G59"/>
    <mergeCell ref="H59:I59"/>
    <mergeCell ref="B60:E60"/>
    <mergeCell ref="F60:G60"/>
    <mergeCell ref="H60:I60"/>
    <mergeCell ref="B58:E58"/>
    <mergeCell ref="F58:G58"/>
    <mergeCell ref="H58:I58"/>
    <mergeCell ref="J54:N57"/>
    <mergeCell ref="F10:H11"/>
    <mergeCell ref="I10:K11"/>
    <mergeCell ref="F8:K9"/>
    <mergeCell ref="B61:E61"/>
    <mergeCell ref="F61:G61"/>
    <mergeCell ref="H61:I61"/>
    <mergeCell ref="B57:E57"/>
    <mergeCell ref="F57:G57"/>
    <mergeCell ref="H57:I57"/>
    <mergeCell ref="B55:E55"/>
    <mergeCell ref="F55:G55"/>
    <mergeCell ref="H55:I55"/>
    <mergeCell ref="B56:E56"/>
    <mergeCell ref="F56:G56"/>
    <mergeCell ref="H56:I56"/>
    <mergeCell ref="L8:L11"/>
    <mergeCell ref="M8:M11"/>
    <mergeCell ref="N8:N11"/>
    <mergeCell ref="O8:O11"/>
    <mergeCell ref="C8:D11"/>
  </mergeCells>
  <conditionalFormatting sqref="L12:L51">
    <cfRule type="cellIs" dxfId="13" priority="1" stopIfTrue="1" operator="lessThan">
      <formula>3</formula>
    </cfRule>
  </conditionalFormatting>
  <conditionalFormatting sqref="N12:N51">
    <cfRule type="cellIs" dxfId="12" priority="2" stopIfTrue="1" operator="lessThan">
      <formula>5</formula>
    </cfRule>
  </conditionalFormatting>
  <conditionalFormatting sqref="M12:M40">
    <cfRule type="cellIs" dxfId="11" priority="3" stopIfTrue="1" operator="lessThan">
      <formula>3</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oddFooter>&amp;Rtrang &amp;P/&amp;N</oddFooter>
  </headerFooter>
</worksheet>
</file>

<file path=xl/worksheets/sheet19.xml><?xml version="1.0" encoding="utf-8"?>
<worksheet xmlns="http://schemas.openxmlformats.org/spreadsheetml/2006/main" xmlns:r="http://schemas.openxmlformats.org/officeDocument/2006/relationships">
  <dimension ref="A1:O63"/>
  <sheetViews>
    <sheetView topLeftCell="A4" workbookViewId="0">
      <selection activeCell="P18" sqref="P18"/>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443" t="s">
        <v>966</v>
      </c>
      <c r="G3" s="443"/>
      <c r="H3" s="443"/>
      <c r="I3" s="443"/>
      <c r="J3" s="443"/>
      <c r="K3" s="443"/>
      <c r="L3" s="443"/>
      <c r="M3" s="443"/>
      <c r="N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IF(M6="","",IF(VLOOKUP(M6,'LOP-MON'!A2:Q19,14,FALSE)=0,"",VLOOKUP(M6,'LOP-MON'!A2:Q19,14,FALSE)))</f>
        <v>Thực tập Trang bị điện-Điện tử CB</v>
      </c>
      <c r="D6" s="435"/>
      <c r="E6" s="435"/>
      <c r="F6" s="435"/>
      <c r="G6" s="435"/>
      <c r="H6" s="436" t="s">
        <v>969</v>
      </c>
      <c r="I6" s="436"/>
      <c r="J6" s="102">
        <f>IF(M6="","",IF(VLOOKUP(CONCATENATE(MID(H6,4,4),MID(M6,1,2),MID(M6,6,2)),'LOP-MON'!A2:Q19,14,FALSE)=0,"",VLOOKUP(CONCATENATE(MID(H6,4,4),MID(M6,1,2),MID(M6,6,2)),'LOP-MON'!A2:Q19,14,FALSE)))</f>
        <v>3</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5">
      <c r="A12" s="2">
        <f>IF(B12="","",SUBTOTAL(3,$B$12:B12))</f>
        <v>1</v>
      </c>
      <c r="B12" s="109" t="str">
        <f>IF(OR($C$6="",$J$6=""),"",IF(HKI!B12="","",HKI!B12))</f>
        <v>13B3080002</v>
      </c>
      <c r="C12" s="110" t="str">
        <f>IF(OR($C$6="",$J$6=""),"",IF(HKI!C12="","",HKI!C12))</f>
        <v>Lâm Thanh</v>
      </c>
      <c r="D12" s="111" t="str">
        <f>IF(OR($C$6="",$J$6=""),"",IF(HKI!D12="","",HKI!D12))</f>
        <v>Bình</v>
      </c>
      <c r="E12" s="29"/>
      <c r="F12" s="30">
        <v>7</v>
      </c>
      <c r="G12" s="30">
        <v>3</v>
      </c>
      <c r="H12" s="30">
        <v>8</v>
      </c>
      <c r="I12" s="30">
        <v>7</v>
      </c>
      <c r="J12" s="30">
        <v>8</v>
      </c>
      <c r="K12" s="30"/>
      <c r="L12" s="7">
        <f>IF(OR(B12="",$C$6="",$J$6=""),"",IF(ISNUMBER(E12)=TRUE,"",IF((COUNT(F12:K12))=0,0,ROUND((SUM(F12:H12)+2*SUM(I12:K12))/(COUNT(F12:H12)+2*COUNT(I12:K12)),1))))</f>
        <v>6.9</v>
      </c>
      <c r="M12" s="30">
        <v>8</v>
      </c>
      <c r="N12" s="230">
        <f>IF(OR(B12="",$C$6="",$J$6=""),"",IF(ISNUMBER(E12)=TRUE,E12,ROUND((L12*0.4+M12*0.6),1)))</f>
        <v>7.6</v>
      </c>
      <c r="O12" s="1" t="str">
        <f t="shared" ref="O12:O51" si="0">IF(B12="","",IF(N12="","KXL",IF(N12&lt;4,"Kém",IF(N12&lt;5,"Yếu",IF(N12&lt;6,"TB",IF(N12&lt;7,"TBK",IF(N12&lt;8,"Khá",IF(N12&lt;9,"Giỏi","XS"))))))))</f>
        <v>Khá</v>
      </c>
    </row>
    <row r="13" spans="1:15" ht="15">
      <c r="A13" s="2">
        <f>IF(B13="","",IF(SUBTOTAL(3,$B$12:B13)=SUBTOTAL(3,$B$12:B12),"",SUBTOTAL(3,$B$12:B13)))</f>
        <v>2</v>
      </c>
      <c r="B13" s="109" t="str">
        <f>IF(OR($C$6="",$J$6=""),"",IF(HKI!B13="","",HKI!B13))</f>
        <v>13B3080004</v>
      </c>
      <c r="C13" s="110" t="str">
        <f>IF(OR($C$6="",$J$6=""),"",IF(HKI!C13="","",HKI!C13))</f>
        <v>Nguyễn</v>
      </c>
      <c r="D13" s="111" t="str">
        <f>IF(OR($C$6="",$J$6=""),"",IF(HKI!D13="","",HKI!D13))</f>
        <v>Cảnh</v>
      </c>
      <c r="E13" s="29"/>
      <c r="F13" s="30">
        <v>3</v>
      </c>
      <c r="G13" s="30">
        <v>5</v>
      </c>
      <c r="H13" s="30">
        <v>7</v>
      </c>
      <c r="I13" s="30">
        <v>5</v>
      </c>
      <c r="J13" s="30">
        <v>5</v>
      </c>
      <c r="K13" s="30"/>
      <c r="L13" s="7">
        <f t="shared" ref="L13:L51" si="1">IF(OR(B13="",$C$6="",$J$6=""),"",IF(ISNUMBER(E13)=TRUE,"",IF((COUNT(F13:K13))=0,0,ROUND((SUM(F13:H13)+2*SUM(I13:K13))/(COUNT(F13:H13)+2*COUNT(I13:K13)),1))))</f>
        <v>5</v>
      </c>
      <c r="M13" s="30">
        <v>7</v>
      </c>
      <c r="N13" s="230">
        <f t="shared" ref="N13:N51" si="2">IF(OR(B13="",$C$6="",$J$6=""),"",IF(ISNUMBER(E13)=TRUE,E13,ROUND((L13*0.4+M13*0.6),1)))</f>
        <v>6.2</v>
      </c>
      <c r="O13" s="1" t="str">
        <f t="shared" si="0"/>
        <v>TBK</v>
      </c>
    </row>
    <row r="14" spans="1:15" ht="15">
      <c r="A14" s="2">
        <f>IF(B14="","",IF(SUBTOTAL(3,$B$12:B14)=SUBTOTAL(3,$B$12:B13),"",SUBTOTAL(3,$B$12:B14)))</f>
        <v>3</v>
      </c>
      <c r="B14" s="109" t="str">
        <f>IF(OR($C$6="",$J$6=""),"",IF(HKI!B14="","",HKI!B14))</f>
        <v>13B3080104</v>
      </c>
      <c r="C14" s="110" t="str">
        <f>IF(OR($C$6="",$J$6=""),"",IF(HKI!C14="","",HKI!C14))</f>
        <v>Lê Minh</v>
      </c>
      <c r="D14" s="111" t="str">
        <f>IF(OR($C$6="",$J$6=""),"",IF(HKI!D14="","",HKI!D14))</f>
        <v>Cường</v>
      </c>
      <c r="E14" s="29"/>
      <c r="F14" s="30">
        <v>7</v>
      </c>
      <c r="G14" s="30">
        <v>5</v>
      </c>
      <c r="H14" s="30">
        <v>7</v>
      </c>
      <c r="I14" s="30">
        <v>6</v>
      </c>
      <c r="J14" s="30">
        <v>6</v>
      </c>
      <c r="K14" s="30"/>
      <c r="L14" s="7">
        <f t="shared" si="1"/>
        <v>6.1</v>
      </c>
      <c r="M14" s="30">
        <v>5</v>
      </c>
      <c r="N14" s="230">
        <f t="shared" si="2"/>
        <v>5.4</v>
      </c>
      <c r="O14" s="1" t="str">
        <f t="shared" si="0"/>
        <v>TB</v>
      </c>
    </row>
    <row r="15" spans="1:15" ht="15">
      <c r="A15" s="2">
        <f>IF(B15="","",IF(SUBTOTAL(3,$B$12:B15)=SUBTOTAL(3,$B$12:B14),"",SUBTOTAL(3,$B$12:B15)))</f>
        <v>4</v>
      </c>
      <c r="B15" s="109" t="str">
        <f>IF(OR($C$6="",$J$6=""),"",IF(HKI!B15="","",HKI!B15))</f>
        <v>13B3080008</v>
      </c>
      <c r="C15" s="110" t="str">
        <f>IF(OR($C$6="",$J$6=""),"",IF(HKI!C15="","",HKI!C15))</f>
        <v>Cao Thành</v>
      </c>
      <c r="D15" s="111" t="str">
        <f>IF(OR($C$6="",$J$6=""),"",IF(HKI!D15="","",HKI!D15))</f>
        <v>Danh</v>
      </c>
      <c r="E15" s="29"/>
      <c r="F15" s="30">
        <v>7</v>
      </c>
      <c r="G15" s="30">
        <v>8</v>
      </c>
      <c r="H15" s="30">
        <v>8</v>
      </c>
      <c r="I15" s="30">
        <v>8</v>
      </c>
      <c r="J15" s="30">
        <v>10</v>
      </c>
      <c r="K15" s="30"/>
      <c r="L15" s="7">
        <f t="shared" si="1"/>
        <v>8.4</v>
      </c>
      <c r="M15" s="30">
        <v>10</v>
      </c>
      <c r="N15" s="230">
        <f t="shared" si="2"/>
        <v>9.4</v>
      </c>
      <c r="O15" s="1" t="str">
        <f t="shared" si="0"/>
        <v>XS</v>
      </c>
    </row>
    <row r="16" spans="1:15" ht="15">
      <c r="A16" s="2">
        <f>IF(B16="","",IF(SUBTOTAL(3,$B$12:B16)=SUBTOTAL(3,$B$12:B15),"",SUBTOTAL(3,$B$12:B16)))</f>
        <v>5</v>
      </c>
      <c r="B16" s="109" t="str">
        <f>IF(OR($C$6="",$J$6=""),"",IF(HKI!B16="","",HKI!B16))</f>
        <v>13B3080010</v>
      </c>
      <c r="C16" s="110" t="str">
        <f>IF(OR($C$6="",$J$6=""),"",IF(HKI!C16="","",HKI!C16))</f>
        <v>Nguyễn Tiến</v>
      </c>
      <c r="D16" s="111" t="str">
        <f>IF(OR($C$6="",$J$6=""),"",IF(HKI!D16="","",HKI!D16))</f>
        <v>Dũng</v>
      </c>
      <c r="E16" s="29"/>
      <c r="F16" s="30">
        <v>5</v>
      </c>
      <c r="G16" s="30">
        <v>7</v>
      </c>
      <c r="H16" s="30">
        <v>5</v>
      </c>
      <c r="I16" s="30">
        <v>6</v>
      </c>
      <c r="J16" s="30">
        <v>7</v>
      </c>
      <c r="K16" s="30"/>
      <c r="L16" s="7">
        <f t="shared" si="1"/>
        <v>6.1</v>
      </c>
      <c r="M16" s="30">
        <v>10</v>
      </c>
      <c r="N16" s="230">
        <f t="shared" si="2"/>
        <v>8.4</v>
      </c>
      <c r="O16" s="1" t="str">
        <f t="shared" si="0"/>
        <v>Giỏi</v>
      </c>
    </row>
    <row r="17" spans="1:15" ht="15">
      <c r="A17" s="2">
        <f>IF(B17="","",IF(SUBTOTAL(3,$B$12:B17)=SUBTOTAL(3,$B$12:B16),"",SUBTOTAL(3,$B$12:B17)))</f>
        <v>6</v>
      </c>
      <c r="B17" s="109" t="str">
        <f>IF(OR($C$6="",$J$6=""),"",IF(HKI!B17="","",HKI!B17))</f>
        <v>13B3080012</v>
      </c>
      <c r="C17" s="110" t="str">
        <f>IF(OR($C$6="",$J$6=""),"",IF(HKI!C17="","",HKI!C17))</f>
        <v>Võ Hồng</v>
      </c>
      <c r="D17" s="111" t="str">
        <f>IF(OR($C$6="",$J$6=""),"",IF(HKI!D17="","",HKI!D17))</f>
        <v>Dương</v>
      </c>
      <c r="E17" s="29"/>
      <c r="F17" s="30">
        <v>7</v>
      </c>
      <c r="G17" s="30">
        <v>7</v>
      </c>
      <c r="H17" s="30">
        <v>5</v>
      </c>
      <c r="I17" s="30">
        <v>7</v>
      </c>
      <c r="J17" s="30">
        <v>8</v>
      </c>
      <c r="K17" s="30"/>
      <c r="L17" s="7">
        <f t="shared" si="1"/>
        <v>7</v>
      </c>
      <c r="M17" s="30">
        <v>9</v>
      </c>
      <c r="N17" s="230">
        <f t="shared" si="2"/>
        <v>8.1999999999999993</v>
      </c>
      <c r="O17" s="1" t="str">
        <f t="shared" si="0"/>
        <v>Giỏi</v>
      </c>
    </row>
    <row r="18" spans="1:15" ht="15">
      <c r="A18" s="2">
        <f>IF(B18="","",IF(SUBTOTAL(3,$B$12:B18)=SUBTOTAL(3,$B$12:B17),"",SUBTOTAL(3,$B$12:B18)))</f>
        <v>7</v>
      </c>
      <c r="B18" s="109" t="str">
        <f>IF(OR($C$6="",$J$6=""),"",IF(HKI!B18="","",HKI!B18))</f>
        <v>13B3080016</v>
      </c>
      <c r="C18" s="110" t="str">
        <f>IF(OR($C$6="",$J$6=""),"",IF(HKI!C18="","",HKI!C18))</f>
        <v>Nguyễn Quang</v>
      </c>
      <c r="D18" s="111" t="str">
        <f>IF(OR($C$6="",$J$6=""),"",IF(HKI!D18="","",HKI!D18))</f>
        <v>Đại</v>
      </c>
      <c r="E18" s="29"/>
      <c r="F18" s="30">
        <v>7</v>
      </c>
      <c r="G18" s="30">
        <v>7</v>
      </c>
      <c r="H18" s="30">
        <v>6</v>
      </c>
      <c r="I18" s="30">
        <v>6</v>
      </c>
      <c r="J18" s="30">
        <v>5</v>
      </c>
      <c r="K18" s="30"/>
      <c r="L18" s="7">
        <f t="shared" si="1"/>
        <v>6</v>
      </c>
      <c r="M18" s="30">
        <v>7</v>
      </c>
      <c r="N18" s="230">
        <f t="shared" si="2"/>
        <v>6.6</v>
      </c>
      <c r="O18" s="1" t="str">
        <f t="shared" si="0"/>
        <v>TBK</v>
      </c>
    </row>
    <row r="19" spans="1:15" ht="15">
      <c r="A19" s="2">
        <f>IF(B19="","",IF(SUBTOTAL(3,$B$12:B19)=SUBTOTAL(3,$B$12:B18),"",SUBTOTAL(3,$B$12:B19)))</f>
        <v>8</v>
      </c>
      <c r="B19" s="109" t="str">
        <f>IF(OR($C$6="",$J$6=""),"",IF(HKI!B19="","",HKI!B19))</f>
        <v>13B3080018</v>
      </c>
      <c r="C19" s="110" t="str">
        <f>IF(OR($C$6="",$J$6=""),"",IF(HKI!C19="","",HKI!C19))</f>
        <v>Nguyễn Hồng</v>
      </c>
      <c r="D19" s="111" t="str">
        <f>IF(OR($C$6="",$J$6=""),"",IF(HKI!D19="","",HKI!D19))</f>
        <v>Đức</v>
      </c>
      <c r="E19" s="29"/>
      <c r="F19" s="30">
        <v>8</v>
      </c>
      <c r="G19" s="30">
        <v>7</v>
      </c>
      <c r="H19" s="30">
        <v>9</v>
      </c>
      <c r="I19" s="30">
        <v>8</v>
      </c>
      <c r="J19" s="30">
        <v>9</v>
      </c>
      <c r="K19" s="30"/>
      <c r="L19" s="7">
        <f t="shared" si="1"/>
        <v>8.3000000000000007</v>
      </c>
      <c r="M19" s="30">
        <v>9</v>
      </c>
      <c r="N19" s="230">
        <f t="shared" si="2"/>
        <v>8.6999999999999993</v>
      </c>
      <c r="O19" s="1" t="str">
        <f t="shared" si="0"/>
        <v>Giỏi</v>
      </c>
    </row>
    <row r="20" spans="1:15" ht="15">
      <c r="A20" s="2">
        <f>IF(B20="","",IF(SUBTOTAL(3,$B$12:B20)=SUBTOTAL(3,$B$12:B19),"",SUBTOTAL(3,$B$12:B20)))</f>
        <v>9</v>
      </c>
      <c r="B20" s="109" t="str">
        <f>IF(OR($C$6="",$J$6=""),"",IF(HKI!B20="","",HKI!B20))</f>
        <v>13B3080100</v>
      </c>
      <c r="C20" s="110" t="str">
        <f>IF(OR($C$6="",$J$6=""),"",IF(HKI!C20="","",HKI!C20))</f>
        <v>Nguyễn Hoàng</v>
      </c>
      <c r="D20" s="111" t="str">
        <f>IF(OR($C$6="",$J$6=""),"",IF(HKI!D20="","",HKI!D20))</f>
        <v>Gia</v>
      </c>
      <c r="E20" s="29"/>
      <c r="F20" s="30">
        <v>7</v>
      </c>
      <c r="G20" s="30">
        <v>7</v>
      </c>
      <c r="H20" s="30">
        <v>7</v>
      </c>
      <c r="I20" s="30">
        <v>9</v>
      </c>
      <c r="J20" s="30">
        <v>8</v>
      </c>
      <c r="K20" s="30"/>
      <c r="L20" s="7">
        <f t="shared" si="1"/>
        <v>7.9</v>
      </c>
      <c r="M20" s="30">
        <v>8</v>
      </c>
      <c r="N20" s="230">
        <f t="shared" si="2"/>
        <v>8</v>
      </c>
      <c r="O20" s="1" t="str">
        <f t="shared" si="0"/>
        <v>Giỏi</v>
      </c>
    </row>
    <row r="21" spans="1:15" ht="15">
      <c r="A21" s="2">
        <f>IF(B21="","",IF(SUBTOTAL(3,$B$12:B21)=SUBTOTAL(3,$B$12:B20),"",SUBTOTAL(3,$B$12:B21)))</f>
        <v>10</v>
      </c>
      <c r="B21" s="109" t="str">
        <f>IF(OR($C$6="",$J$6=""),"",IF(HKI!B21="","",HKI!B21))</f>
        <v>13B3080026</v>
      </c>
      <c r="C21" s="110" t="str">
        <f>IF(OR($C$6="",$J$6=""),"",IF(HKI!C21="","",HKI!C21))</f>
        <v>Nguyễn Cảnh</v>
      </c>
      <c r="D21" s="111" t="str">
        <f>IF(OR($C$6="",$J$6=""),"",IF(HKI!D21="","",HKI!D21))</f>
        <v>Hưng</v>
      </c>
      <c r="E21" s="29"/>
      <c r="F21" s="30">
        <v>9</v>
      </c>
      <c r="G21" s="30">
        <v>5</v>
      </c>
      <c r="H21" s="30">
        <v>6</v>
      </c>
      <c r="I21" s="30">
        <v>8</v>
      </c>
      <c r="J21" s="30">
        <v>6</v>
      </c>
      <c r="K21" s="30"/>
      <c r="L21" s="7">
        <f t="shared" si="1"/>
        <v>6.9</v>
      </c>
      <c r="M21" s="30">
        <v>6</v>
      </c>
      <c r="N21" s="230">
        <f t="shared" si="2"/>
        <v>6.4</v>
      </c>
      <c r="O21" s="1" t="str">
        <f t="shared" si="0"/>
        <v>TBK</v>
      </c>
    </row>
    <row r="22" spans="1:15" ht="15">
      <c r="A22" s="2">
        <f>IF(B22="","",IF(SUBTOTAL(3,$B$12:B22)=SUBTOTAL(3,$B$12:B21),"",SUBTOTAL(3,$B$12:B22)))</f>
        <v>11</v>
      </c>
      <c r="B22" s="109" t="str">
        <f>IF(OR($C$6="",$J$6=""),"",IF(HKI!B22="","",HKI!B22))</f>
        <v>13B3080030</v>
      </c>
      <c r="C22" s="110" t="str">
        <f>IF(OR($C$6="",$J$6=""),"",IF(HKI!C22="","",HKI!C22))</f>
        <v>Lê Quốc</v>
      </c>
      <c r="D22" s="111" t="str">
        <f>IF(OR($C$6="",$J$6=""),"",IF(HKI!D22="","",HKI!D22))</f>
        <v>Huy</v>
      </c>
      <c r="E22" s="29"/>
      <c r="F22" s="30">
        <v>9</v>
      </c>
      <c r="G22" s="30">
        <v>6</v>
      </c>
      <c r="H22" s="30">
        <v>9</v>
      </c>
      <c r="I22" s="30">
        <v>8</v>
      </c>
      <c r="J22" s="30">
        <v>8</v>
      </c>
      <c r="K22" s="30"/>
      <c r="L22" s="7">
        <f t="shared" si="1"/>
        <v>8</v>
      </c>
      <c r="M22" s="30">
        <v>10</v>
      </c>
      <c r="N22" s="230">
        <f t="shared" si="2"/>
        <v>9.1999999999999993</v>
      </c>
      <c r="O22" s="1" t="str">
        <f t="shared" si="0"/>
        <v>XS</v>
      </c>
    </row>
    <row r="23" spans="1:15" ht="15">
      <c r="A23" s="2">
        <f>IF(B23="","",IF(SUBTOTAL(3,$B$12:B23)=SUBTOTAL(3,$B$12:B22),"",SUBTOTAL(3,$B$12:B23)))</f>
        <v>12</v>
      </c>
      <c r="B23" s="109" t="str">
        <f>IF(OR($C$6="",$J$6=""),"",IF(HKI!B23="","",HKI!B23))</f>
        <v>13B3080032</v>
      </c>
      <c r="C23" s="110" t="str">
        <f>IF(OR($C$6="",$J$6=""),"",IF(HKI!C23="","",HKI!C23))</f>
        <v>Nguyễn Văn</v>
      </c>
      <c r="D23" s="111" t="str">
        <f>IF(OR($C$6="",$J$6=""),"",IF(HKI!D23="","",HKI!D23))</f>
        <v>Khánh</v>
      </c>
      <c r="E23" s="29"/>
      <c r="F23" s="30">
        <v>5</v>
      </c>
      <c r="G23" s="30">
        <v>5</v>
      </c>
      <c r="H23" s="30">
        <v>7</v>
      </c>
      <c r="I23" s="30">
        <v>8</v>
      </c>
      <c r="J23" s="30">
        <v>9</v>
      </c>
      <c r="K23" s="30"/>
      <c r="L23" s="7">
        <f t="shared" si="1"/>
        <v>7.3</v>
      </c>
      <c r="M23" s="30">
        <v>6</v>
      </c>
      <c r="N23" s="230">
        <f t="shared" si="2"/>
        <v>6.5</v>
      </c>
      <c r="O23" s="1" t="str">
        <f t="shared" si="0"/>
        <v>TBK</v>
      </c>
    </row>
    <row r="24" spans="1:15" ht="15">
      <c r="A24" s="2">
        <f>IF(B24="","",IF(SUBTOTAL(3,$B$12:B24)=SUBTOTAL(3,$B$12:B23),"",SUBTOTAL(3,$B$12:B24)))</f>
        <v>13</v>
      </c>
      <c r="B24" s="109" t="str">
        <f>IF(OR($C$6="",$J$6=""),"",IF(HKI!B24="","",HKI!B24))</f>
        <v>13B3080034</v>
      </c>
      <c r="C24" s="110" t="str">
        <f>IF(OR($C$6="",$J$6=""),"",IF(HKI!C24="","",HKI!C24))</f>
        <v>Lê Quang</v>
      </c>
      <c r="D24" s="111" t="str">
        <f>IF(OR($C$6="",$J$6=""),"",IF(HKI!D24="","",HKI!D24))</f>
        <v>Kính</v>
      </c>
      <c r="E24" s="29"/>
      <c r="F24" s="30">
        <v>7</v>
      </c>
      <c r="G24" s="30">
        <v>8</v>
      </c>
      <c r="H24" s="30">
        <v>7</v>
      </c>
      <c r="I24" s="30">
        <v>7</v>
      </c>
      <c r="J24" s="30">
        <v>6</v>
      </c>
      <c r="K24" s="30"/>
      <c r="L24" s="7">
        <f t="shared" si="1"/>
        <v>6.9</v>
      </c>
      <c r="M24" s="30">
        <v>9</v>
      </c>
      <c r="N24" s="230">
        <f t="shared" si="2"/>
        <v>8.1999999999999993</v>
      </c>
      <c r="O24" s="1" t="str">
        <f t="shared" si="0"/>
        <v>Giỏi</v>
      </c>
    </row>
    <row r="25" spans="1:15" ht="15">
      <c r="A25" s="2">
        <f>IF(B25="","",IF(SUBTOTAL(3,$B$12:B25)=SUBTOTAL(3,$B$12:B24),"",SUBTOTAL(3,$B$12:B25)))</f>
        <v>14</v>
      </c>
      <c r="B25" s="109" t="str">
        <f>IF(OR($C$6="",$J$6=""),"",IF(HKI!B25="","",HKI!B25))</f>
        <v>13B3080036</v>
      </c>
      <c r="C25" s="110" t="str">
        <f>IF(OR($C$6="",$J$6=""),"",IF(HKI!C25="","",HKI!C25))</f>
        <v>Trần Trung</v>
      </c>
      <c r="D25" s="111" t="str">
        <f>IF(OR($C$6="",$J$6=""),"",IF(HKI!D25="","",HKI!D25))</f>
        <v>Lâm</v>
      </c>
      <c r="E25" s="29"/>
      <c r="F25" s="30">
        <v>6</v>
      </c>
      <c r="G25" s="30">
        <v>3</v>
      </c>
      <c r="H25" s="30">
        <v>7</v>
      </c>
      <c r="I25" s="30">
        <v>4</v>
      </c>
      <c r="J25" s="30">
        <v>6</v>
      </c>
      <c r="K25" s="30"/>
      <c r="L25" s="7">
        <f t="shared" si="1"/>
        <v>5.0999999999999996</v>
      </c>
      <c r="M25" s="30">
        <v>8</v>
      </c>
      <c r="N25" s="230">
        <f t="shared" si="2"/>
        <v>6.8</v>
      </c>
      <c r="O25" s="1" t="str">
        <f t="shared" si="0"/>
        <v>TBK</v>
      </c>
    </row>
    <row r="26" spans="1:15" ht="15">
      <c r="A26" s="2">
        <f>IF(B26="","",IF(SUBTOTAL(3,$B$12:B26)=SUBTOTAL(3,$B$12:B25),"",SUBTOTAL(3,$B$12:B26)))</f>
        <v>15</v>
      </c>
      <c r="B26" s="109" t="str">
        <f>IF(OR($C$6="",$J$6=""),"",IF(HKI!B26="","",HKI!B26))</f>
        <v>13B3080046</v>
      </c>
      <c r="C26" s="110" t="str">
        <f>IF(OR($C$6="",$J$6=""),"",IF(HKI!C26="","",HKI!C26))</f>
        <v>Huỳnh Trung</v>
      </c>
      <c r="D26" s="111" t="str">
        <f>IF(OR($C$6="",$J$6=""),"",IF(HKI!D26="","",HKI!D26))</f>
        <v>Ngãi</v>
      </c>
      <c r="E26" s="29"/>
      <c r="F26" s="30">
        <v>5</v>
      </c>
      <c r="G26" s="30">
        <v>6</v>
      </c>
      <c r="H26" s="30">
        <v>6</v>
      </c>
      <c r="I26" s="30">
        <v>7</v>
      </c>
      <c r="J26" s="30">
        <v>7</v>
      </c>
      <c r="K26" s="30"/>
      <c r="L26" s="7">
        <f t="shared" si="1"/>
        <v>6.4</v>
      </c>
      <c r="M26" s="30">
        <v>9</v>
      </c>
      <c r="N26" s="230">
        <f t="shared" si="2"/>
        <v>8</v>
      </c>
      <c r="O26" s="1" t="str">
        <f t="shared" si="0"/>
        <v>Giỏi</v>
      </c>
    </row>
    <row r="27" spans="1:15" ht="15">
      <c r="A27" s="2">
        <f>IF(B27="","",IF(SUBTOTAL(3,$B$12:B27)=SUBTOTAL(3,$B$12:B26),"",SUBTOTAL(3,$B$12:B27)))</f>
        <v>16</v>
      </c>
      <c r="B27" s="109" t="str">
        <f>IF(OR($C$6="",$J$6=""),"",IF(HKI!B27="","",HKI!B27))</f>
        <v>13B3080090</v>
      </c>
      <c r="C27" s="110" t="str">
        <f>IF(OR($C$6="",$J$6=""),"",IF(HKI!C27="","",HKI!C27))</f>
        <v>Nguyễn Văn</v>
      </c>
      <c r="D27" s="111" t="str">
        <f>IF(OR($C$6="",$J$6=""),"",IF(HKI!D27="","",HKI!D27))</f>
        <v>Phong</v>
      </c>
      <c r="E27" s="29"/>
      <c r="F27" s="30">
        <v>6</v>
      </c>
      <c r="G27" s="30">
        <v>3</v>
      </c>
      <c r="H27" s="30">
        <v>7</v>
      </c>
      <c r="I27" s="30">
        <v>6</v>
      </c>
      <c r="J27" s="30">
        <v>7</v>
      </c>
      <c r="K27" s="30"/>
      <c r="L27" s="7">
        <f t="shared" si="1"/>
        <v>6</v>
      </c>
      <c r="M27" s="30">
        <v>7</v>
      </c>
      <c r="N27" s="230">
        <f t="shared" si="2"/>
        <v>6.6</v>
      </c>
      <c r="O27" s="1" t="str">
        <f t="shared" si="0"/>
        <v>TBK</v>
      </c>
    </row>
    <row r="28" spans="1:15" ht="15">
      <c r="A28" s="2">
        <f>IF(B28="","",IF(SUBTOTAL(3,$B$12:B28)=SUBTOTAL(3,$B$12:B27),"",SUBTOTAL(3,$B$12:B28)))</f>
        <v>17</v>
      </c>
      <c r="B28" s="109" t="str">
        <f>IF(OR($C$6="",$J$6=""),"",IF(HKI!B28="","",HKI!B28))</f>
        <v>13B3080052</v>
      </c>
      <c r="C28" s="110" t="str">
        <f>IF(OR($C$6="",$J$6=""),"",IF(HKI!C28="","",HKI!C28))</f>
        <v>Trần Nguyễn Chí</v>
      </c>
      <c r="D28" s="111" t="str">
        <f>IF(OR($C$6="",$J$6=""),"",IF(HKI!D28="","",HKI!D28))</f>
        <v>Phong</v>
      </c>
      <c r="E28" s="29"/>
      <c r="F28" s="30">
        <v>5</v>
      </c>
      <c r="G28" s="30">
        <v>7</v>
      </c>
      <c r="H28" s="30">
        <v>7</v>
      </c>
      <c r="I28" s="30">
        <v>5</v>
      </c>
      <c r="J28" s="30">
        <v>7</v>
      </c>
      <c r="K28" s="30"/>
      <c r="L28" s="7">
        <f t="shared" si="1"/>
        <v>6.1</v>
      </c>
      <c r="M28" s="30">
        <v>7</v>
      </c>
      <c r="N28" s="230">
        <f t="shared" si="2"/>
        <v>6.6</v>
      </c>
      <c r="O28" s="1" t="str">
        <f t="shared" si="0"/>
        <v>TBK</v>
      </c>
    </row>
    <row r="29" spans="1:15" ht="15">
      <c r="A29" s="2">
        <f>IF(B29="","",IF(SUBTOTAL(3,$B$12:B29)=SUBTOTAL(3,$B$12:B28),"",SUBTOTAL(3,$B$12:B29)))</f>
        <v>18</v>
      </c>
      <c r="B29" s="109" t="str">
        <f>IF(OR($C$6="",$J$6=""),"",IF(HKI!B29="","",HKI!B29))</f>
        <v>13B3080054</v>
      </c>
      <c r="C29" s="110" t="str">
        <f>IF(OR($C$6="",$J$6=""),"",IF(HKI!C29="","",HKI!C29))</f>
        <v>Nguyễn Hữu</v>
      </c>
      <c r="D29" s="111" t="str">
        <f>IF(OR($C$6="",$J$6=""),"",IF(HKI!D29="","",HKI!D29))</f>
        <v>Phước</v>
      </c>
      <c r="E29" s="29"/>
      <c r="F29" s="30">
        <v>7</v>
      </c>
      <c r="G29" s="30">
        <v>5</v>
      </c>
      <c r="H29" s="30">
        <v>6</v>
      </c>
      <c r="I29" s="30">
        <v>5</v>
      </c>
      <c r="J29" s="30">
        <v>6</v>
      </c>
      <c r="K29" s="30"/>
      <c r="L29" s="7">
        <f t="shared" si="1"/>
        <v>5.7</v>
      </c>
      <c r="M29" s="30">
        <v>5</v>
      </c>
      <c r="N29" s="230">
        <f t="shared" si="2"/>
        <v>5.3</v>
      </c>
      <c r="O29" s="1" t="str">
        <f t="shared" si="0"/>
        <v>TB</v>
      </c>
    </row>
    <row r="30" spans="1:15" ht="15">
      <c r="A30" s="2">
        <f>IF(B30="","",IF(SUBTOTAL(3,$B$12:B30)=SUBTOTAL(3,$B$12:B29),"",SUBTOTAL(3,$B$12:B30)))</f>
        <v>19</v>
      </c>
      <c r="B30" s="109" t="str">
        <f>IF(OR($C$6="",$J$6=""),"",IF(HKI!B30="","",HKI!B30))</f>
        <v>13B3080058</v>
      </c>
      <c r="C30" s="110" t="str">
        <f>IF(OR($C$6="",$J$6=""),"",IF(HKI!C30="","",HKI!C30))</f>
        <v>Nguyễn Hoàng</v>
      </c>
      <c r="D30" s="111" t="str">
        <f>IF(OR($C$6="",$J$6=""),"",IF(HKI!D30="","",HKI!D30))</f>
        <v>Quân</v>
      </c>
      <c r="E30" s="29"/>
      <c r="F30" s="30">
        <v>5</v>
      </c>
      <c r="G30" s="30">
        <v>5</v>
      </c>
      <c r="H30" s="30">
        <v>7</v>
      </c>
      <c r="I30" s="30">
        <v>6</v>
      </c>
      <c r="J30" s="30">
        <v>7</v>
      </c>
      <c r="K30" s="30"/>
      <c r="L30" s="7">
        <f t="shared" si="1"/>
        <v>6.1</v>
      </c>
      <c r="M30" s="30">
        <v>7</v>
      </c>
      <c r="N30" s="230">
        <f t="shared" si="2"/>
        <v>6.6</v>
      </c>
      <c r="O30" s="1" t="str">
        <f t="shared" si="0"/>
        <v>TBK</v>
      </c>
    </row>
    <row r="31" spans="1:15" ht="15">
      <c r="A31" s="2">
        <f>IF(B31="","",IF(SUBTOTAL(3,$B$12:B31)=SUBTOTAL(3,$B$12:B30),"",SUBTOTAL(3,$B$12:B31)))</f>
        <v>20</v>
      </c>
      <c r="B31" s="109" t="str">
        <f>IF(OR($C$6="",$J$6=""),"",IF(HKI!B31="","",HKI!B31))</f>
        <v>13B3080060</v>
      </c>
      <c r="C31" s="110" t="str">
        <f>IF(OR($C$6="",$J$6=""),"",IF(HKI!C31="","",HKI!C31))</f>
        <v>Nguyễn Minh</v>
      </c>
      <c r="D31" s="111" t="str">
        <f>IF(OR($C$6="",$J$6=""),"",IF(HKI!D31="","",HKI!D31))</f>
        <v>Quy</v>
      </c>
      <c r="E31" s="29"/>
      <c r="F31" s="30">
        <v>5</v>
      </c>
      <c r="G31" s="30">
        <v>5</v>
      </c>
      <c r="H31" s="30">
        <v>5</v>
      </c>
      <c r="I31" s="30">
        <v>9</v>
      </c>
      <c r="J31" s="30">
        <v>8</v>
      </c>
      <c r="K31" s="30"/>
      <c r="L31" s="7">
        <f t="shared" si="1"/>
        <v>7</v>
      </c>
      <c r="M31" s="30">
        <v>5</v>
      </c>
      <c r="N31" s="230">
        <f t="shared" si="2"/>
        <v>5.8</v>
      </c>
      <c r="O31" s="1" t="str">
        <f t="shared" si="0"/>
        <v>TB</v>
      </c>
    </row>
    <row r="32" spans="1:15" ht="15">
      <c r="A32" s="2">
        <f>IF(B32="","",IF(SUBTOTAL(3,$B$12:B32)=SUBTOTAL(3,$B$12:B31),"",SUBTOTAL(3,$B$12:B32)))</f>
        <v>21</v>
      </c>
      <c r="B32" s="109" t="str">
        <f>IF(OR($C$6="",$J$6=""),"",IF(HKI!B32="","",HKI!B32))</f>
        <v>13B3080096</v>
      </c>
      <c r="C32" s="110" t="str">
        <f>IF(OR($C$6="",$J$6=""),"",IF(HKI!C32="","",HKI!C32))</f>
        <v>Thái Hoàng</v>
      </c>
      <c r="D32" s="111" t="str">
        <f>IF(OR($C$6="",$J$6=""),"",IF(HKI!D32="","",HKI!D32))</f>
        <v>Tâm</v>
      </c>
      <c r="E32" s="29"/>
      <c r="F32" s="30">
        <v>7</v>
      </c>
      <c r="G32" s="30">
        <v>8</v>
      </c>
      <c r="H32" s="30">
        <v>7</v>
      </c>
      <c r="I32" s="30">
        <v>6</v>
      </c>
      <c r="J32" s="30">
        <v>5</v>
      </c>
      <c r="K32" s="30"/>
      <c r="L32" s="7">
        <f t="shared" si="1"/>
        <v>6.3</v>
      </c>
      <c r="M32" s="30">
        <v>6</v>
      </c>
      <c r="N32" s="230">
        <f t="shared" si="2"/>
        <v>6.1</v>
      </c>
      <c r="O32" s="1" t="str">
        <f t="shared" si="0"/>
        <v>TBK</v>
      </c>
    </row>
    <row r="33" spans="1:15" ht="15">
      <c r="A33" s="2">
        <f>IF(B33="","",IF(SUBTOTAL(3,$B$12:B33)=SUBTOTAL(3,$B$12:B32),"",SUBTOTAL(3,$B$12:B33)))</f>
        <v>22</v>
      </c>
      <c r="B33" s="109" t="str">
        <f>IF(OR($C$6="",$J$6=""),"",IF(HKI!B33="","",HKI!B33))</f>
        <v>13B3080066</v>
      </c>
      <c r="C33" s="110" t="str">
        <f>IF(OR($C$6="",$J$6=""),"",IF(HKI!C33="","",HKI!C33))</f>
        <v>Nguyễn Đức</v>
      </c>
      <c r="D33" s="111" t="str">
        <f>IF(OR($C$6="",$J$6=""),"",IF(HKI!D33="","",HKI!D33))</f>
        <v>Thắng</v>
      </c>
      <c r="E33" s="29"/>
      <c r="F33" s="30">
        <v>6</v>
      </c>
      <c r="G33" s="30">
        <v>8</v>
      </c>
      <c r="H33" s="30">
        <v>9</v>
      </c>
      <c r="I33" s="30">
        <v>7</v>
      </c>
      <c r="J33" s="30">
        <v>8</v>
      </c>
      <c r="K33" s="30"/>
      <c r="L33" s="7">
        <f t="shared" si="1"/>
        <v>7.6</v>
      </c>
      <c r="M33" s="30">
        <v>8</v>
      </c>
      <c r="N33" s="230">
        <f t="shared" si="2"/>
        <v>7.8</v>
      </c>
      <c r="O33" s="1" t="str">
        <f t="shared" si="0"/>
        <v>Khá</v>
      </c>
    </row>
    <row r="34" spans="1:15" ht="15">
      <c r="A34" s="2">
        <f>IF(B34="","",IF(SUBTOTAL(3,$B$12:B34)=SUBTOTAL(3,$B$12:B33),"",SUBTOTAL(3,$B$12:B34)))</f>
        <v>23</v>
      </c>
      <c r="B34" s="109" t="str">
        <f>IF(OR($C$6="",$J$6=""),"",IF(HKI!B34="","",HKI!B34))</f>
        <v>13B3080068</v>
      </c>
      <c r="C34" s="110" t="str">
        <f>IF(OR($C$6="",$J$6=""),"",IF(HKI!C34="","",HKI!C34))</f>
        <v>Nguyễn Trung</v>
      </c>
      <c r="D34" s="111" t="str">
        <f>IF(OR($C$6="",$J$6=""),"",IF(HKI!D34="","",HKI!D34))</f>
        <v>Thành</v>
      </c>
      <c r="E34" s="29"/>
      <c r="F34" s="30">
        <v>3</v>
      </c>
      <c r="G34" s="30">
        <v>8</v>
      </c>
      <c r="H34" s="30">
        <v>4</v>
      </c>
      <c r="I34" s="30">
        <v>6</v>
      </c>
      <c r="J34" s="30">
        <v>5</v>
      </c>
      <c r="K34" s="30"/>
      <c r="L34" s="7">
        <f t="shared" si="1"/>
        <v>5.3</v>
      </c>
      <c r="M34" s="30">
        <v>8</v>
      </c>
      <c r="N34" s="230">
        <f t="shared" si="2"/>
        <v>6.9</v>
      </c>
      <c r="O34" s="1" t="str">
        <f t="shared" si="0"/>
        <v>TBK</v>
      </c>
    </row>
    <row r="35" spans="1:15" ht="15">
      <c r="A35" s="2">
        <f>IF(B35="","",IF(SUBTOTAL(3,$B$12:B35)=SUBTOTAL(3,$B$12:B34),"",SUBTOTAL(3,$B$12:B35)))</f>
        <v>24</v>
      </c>
      <c r="B35" s="109" t="str">
        <f>IF(OR($C$6="",$J$6=""),"",IF(HKI!B35="","",HKI!B35))</f>
        <v>13B3080094</v>
      </c>
      <c r="C35" s="110" t="str">
        <f>IF(OR($C$6="",$J$6=""),"",IF(HKI!C35="","",HKI!C35))</f>
        <v>Nguyễn Tuấn</v>
      </c>
      <c r="D35" s="111" t="str">
        <f>IF(OR($C$6="",$J$6=""),"",IF(HKI!D35="","",HKI!D35))</f>
        <v>Thanh</v>
      </c>
      <c r="E35" s="29"/>
      <c r="F35" s="30">
        <v>7</v>
      </c>
      <c r="G35" s="30">
        <v>5</v>
      </c>
      <c r="H35" s="30">
        <v>5</v>
      </c>
      <c r="I35" s="30">
        <v>9</v>
      </c>
      <c r="J35" s="30">
        <v>7</v>
      </c>
      <c r="K35" s="30"/>
      <c r="L35" s="7">
        <f t="shared" si="1"/>
        <v>7</v>
      </c>
      <c r="M35" s="30">
        <v>10</v>
      </c>
      <c r="N35" s="230">
        <f t="shared" si="2"/>
        <v>8.8000000000000007</v>
      </c>
      <c r="O35" s="1" t="str">
        <f t="shared" si="0"/>
        <v>Giỏi</v>
      </c>
    </row>
    <row r="36" spans="1:15" ht="15">
      <c r="A36" s="2">
        <f>IF(B36="","",IF(SUBTOTAL(3,$B$12:B36)=SUBTOTAL(3,$B$12:B35),"",SUBTOTAL(3,$B$12:B36)))</f>
        <v>25</v>
      </c>
      <c r="B36" s="109" t="str">
        <f>IF(OR($C$6="",$J$6=""),"",IF(HKI!B36="","",HKI!B36))</f>
        <v>13B3080070</v>
      </c>
      <c r="C36" s="110" t="str">
        <f>IF(OR($C$6="",$J$6=""),"",IF(HKI!C36="","",HKI!C36))</f>
        <v>Mai Quí</v>
      </c>
      <c r="D36" s="111" t="str">
        <f>IF(OR($C$6="",$J$6=""),"",IF(HKI!D36="","",HKI!D36))</f>
        <v>Thiện</v>
      </c>
      <c r="E36" s="29"/>
      <c r="F36" s="30">
        <v>5</v>
      </c>
      <c r="G36" s="30">
        <v>6</v>
      </c>
      <c r="H36" s="30">
        <v>6</v>
      </c>
      <c r="I36" s="30">
        <v>9</v>
      </c>
      <c r="J36" s="30">
        <v>7</v>
      </c>
      <c r="K36" s="30"/>
      <c r="L36" s="7">
        <f t="shared" si="1"/>
        <v>7</v>
      </c>
      <c r="M36" s="30">
        <v>5</v>
      </c>
      <c r="N36" s="230">
        <f t="shared" si="2"/>
        <v>5.8</v>
      </c>
      <c r="O36" s="1" t="str">
        <f t="shared" si="0"/>
        <v>TB</v>
      </c>
    </row>
    <row r="37" spans="1:15" ht="15">
      <c r="A37" s="2">
        <f>IF(B37="","",IF(SUBTOTAL(3,$B$12:B37)=SUBTOTAL(3,$B$12:B36),"",SUBTOTAL(3,$B$12:B37)))</f>
        <v>26</v>
      </c>
      <c r="B37" s="109" t="str">
        <f>IF(OR($C$6="",$J$6=""),"",IF(HKI!B37="","",HKI!B37))</f>
        <v>13B3080076</v>
      </c>
      <c r="C37" s="110" t="str">
        <f>IF(OR($C$6="",$J$6=""),"",IF(HKI!C37="","",HKI!C37))</f>
        <v>Phạm Văn</v>
      </c>
      <c r="D37" s="111" t="str">
        <f>IF(OR($C$6="",$J$6=""),"",IF(HKI!D37="","",HKI!D37))</f>
        <v>Thương</v>
      </c>
      <c r="E37" s="29"/>
      <c r="F37" s="30">
        <v>8</v>
      </c>
      <c r="G37" s="30">
        <v>4</v>
      </c>
      <c r="H37" s="30">
        <v>9</v>
      </c>
      <c r="I37" s="30">
        <v>8</v>
      </c>
      <c r="J37" s="30">
        <v>6</v>
      </c>
      <c r="K37" s="30"/>
      <c r="L37" s="7">
        <f t="shared" si="1"/>
        <v>7</v>
      </c>
      <c r="M37" s="30">
        <v>8</v>
      </c>
      <c r="N37" s="230">
        <f t="shared" si="2"/>
        <v>7.6</v>
      </c>
      <c r="O37" s="1" t="str">
        <f t="shared" si="0"/>
        <v>Khá</v>
      </c>
    </row>
    <row r="38" spans="1:15" ht="15">
      <c r="A38" s="2">
        <f>IF(B38="","",IF(SUBTOTAL(3,$B$12:B38)=SUBTOTAL(3,$B$12:B37),"",SUBTOTAL(3,$B$12:B38)))</f>
        <v>27</v>
      </c>
      <c r="B38" s="109" t="str">
        <f>IF(OR($C$6="",$J$6=""),"",IF(HKI!B38="","",HKI!B38))</f>
        <v>13B3080078</v>
      </c>
      <c r="C38" s="110" t="str">
        <f>IF(OR($C$6="",$J$6=""),"",IF(HKI!C38="","",HKI!C38))</f>
        <v>Châu Quốc</v>
      </c>
      <c r="D38" s="111" t="str">
        <f>IF(OR($C$6="",$J$6=""),"",IF(HKI!D38="","",HKI!D38))</f>
        <v>Toản</v>
      </c>
      <c r="E38" s="29"/>
      <c r="F38" s="30">
        <v>7</v>
      </c>
      <c r="G38" s="30">
        <v>3</v>
      </c>
      <c r="H38" s="30">
        <v>5</v>
      </c>
      <c r="I38" s="30">
        <v>6</v>
      </c>
      <c r="J38" s="30">
        <v>8</v>
      </c>
      <c r="K38" s="30"/>
      <c r="L38" s="7">
        <f t="shared" si="1"/>
        <v>6.1</v>
      </c>
      <c r="M38" s="30">
        <v>8</v>
      </c>
      <c r="N38" s="230">
        <f t="shared" si="2"/>
        <v>7.2</v>
      </c>
      <c r="O38" s="1" t="str">
        <f t="shared" si="0"/>
        <v>Khá</v>
      </c>
    </row>
    <row r="39" spans="1:15" ht="15">
      <c r="A39" s="2">
        <f>IF(B39="","",IF(SUBTOTAL(3,$B$12:B39)=SUBTOTAL(3,$B$12:B38),"",SUBTOTAL(3,$B$12:B39)))</f>
        <v>28</v>
      </c>
      <c r="B39" s="109" t="str">
        <f>IF(OR($C$6="",$J$6=""),"",IF(HKI!B39="","",HKI!B39))</f>
        <v>13B3080082</v>
      </c>
      <c r="C39" s="110" t="str">
        <f>IF(OR($C$6="",$J$6=""),"",IF(HKI!C39="","",HKI!C39))</f>
        <v>Phan Minh</v>
      </c>
      <c r="D39" s="111" t="str">
        <f>IF(OR($C$6="",$J$6=""),"",IF(HKI!D39="","",HKI!D39))</f>
        <v>Trí</v>
      </c>
      <c r="E39" s="29"/>
      <c r="F39" s="30">
        <v>8</v>
      </c>
      <c r="G39" s="30">
        <v>7</v>
      </c>
      <c r="H39" s="30">
        <v>8</v>
      </c>
      <c r="I39" s="30">
        <v>7</v>
      </c>
      <c r="J39" s="30">
        <v>6</v>
      </c>
      <c r="K39" s="30"/>
      <c r="L39" s="7">
        <f t="shared" si="1"/>
        <v>7</v>
      </c>
      <c r="M39" s="30">
        <v>9</v>
      </c>
      <c r="N39" s="230">
        <f t="shared" si="2"/>
        <v>8.1999999999999993</v>
      </c>
      <c r="O39" s="1" t="str">
        <f t="shared" si="0"/>
        <v>Giỏi</v>
      </c>
    </row>
    <row r="40" spans="1:15" ht="15">
      <c r="A40" s="2">
        <f>IF(B40="","",IF(SUBTOTAL(3,$B$12:B40)=SUBTOTAL(3,$B$12:B39),"",SUBTOTAL(3,$B$12:B40)))</f>
        <v>29</v>
      </c>
      <c r="B40" s="109" t="str">
        <f>IF(OR($C$6="",$J$6=""),"",IF(HKI!B40="","",HKI!B40))</f>
        <v>13B3080083</v>
      </c>
      <c r="C40" s="110" t="str">
        <f>IF(OR($C$6="",$J$6=""),"",IF(HKI!C40="","",HKI!C40))</f>
        <v>Nguyễn Tứ</v>
      </c>
      <c r="D40" s="111" t="str">
        <f>IF(OR($C$6="",$J$6=""),"",IF(HKI!D40="","",HKI!D40))</f>
        <v>Tuần</v>
      </c>
      <c r="E40" s="29"/>
      <c r="F40" s="30">
        <v>7</v>
      </c>
      <c r="G40" s="30">
        <v>5</v>
      </c>
      <c r="H40" s="30">
        <v>8</v>
      </c>
      <c r="I40" s="30">
        <v>8</v>
      </c>
      <c r="J40" s="30">
        <v>8</v>
      </c>
      <c r="K40" s="30"/>
      <c r="L40" s="7">
        <f t="shared" si="1"/>
        <v>7.4</v>
      </c>
      <c r="M40" s="30">
        <v>9</v>
      </c>
      <c r="N40" s="230">
        <f t="shared" si="2"/>
        <v>8.4</v>
      </c>
      <c r="O40" s="1" t="str">
        <f t="shared" si="0"/>
        <v>Giỏi</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si="0"/>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0"/>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0"/>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0"/>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0"/>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0"/>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0"/>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0"/>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0"/>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29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2 SV</v>
      </c>
      <c r="G54" s="423"/>
      <c r="H54" s="423" t="str">
        <f>IF(B12="","","("&amp;ROUND(COUNTIF($O$12:$O$51,"XS")*100/MAX($A$12:$A$51),2)&amp;"%"&amp;")")</f>
        <v>(6,9%)</v>
      </c>
      <c r="I54" s="423"/>
      <c r="J54" s="421" t="str">
        <f>IF(B12="","","Tổng số SV có điểm &gt;= 5 đ : "&amp;COUNTIF(N12:N51,"&gt;=5")&amp;" SV"&amp;" ("&amp;ROUND(COUNTIF(N12:N51,"&gt;=5")*100/MAX($A$12:$A$51),2)&amp;"%"&amp;")")</f>
        <v>Tổng số SV có điểm &gt;= 5 đ : 29 SV (100%)</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9 SV</v>
      </c>
      <c r="G55" s="423"/>
      <c r="H55" s="423" t="str">
        <f>IF(B12="","","("&amp;ROUND(COUNTIF($O$12:$O$51,"Giỏi")*100/MAX($A$12:$A$51),2)&amp;"%"&amp;")")</f>
        <v>(31,03%)</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4 SV</v>
      </c>
      <c r="G56" s="423"/>
      <c r="H56" s="423" t="str">
        <f>IF(B12="","","("&amp;ROUND(COUNTIF($O$12:$O$51,"Khá")*100/MAX($A$12:$A$51),2)&amp;"%"&amp;")")</f>
        <v>(13,79%)</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10 SV</v>
      </c>
      <c r="G57" s="423"/>
      <c r="H57" s="423" t="str">
        <f>IF(B12="","","("&amp;ROUND(COUNTIF($O$12:$O$51,"TBK")*100/MAX($A$12:$A$51),2)&amp;"%"&amp;")")</f>
        <v>(34,48%)</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4 SV</v>
      </c>
      <c r="G58" s="423"/>
      <c r="H58" s="423" t="str">
        <f>IF(B12="","","("&amp;ROUND(COUNTIF($O$12:$O$51,"TB")*100/MAX($A$12:$A$51),2)&amp;"%"&amp;")")</f>
        <v>(13,79%)</v>
      </c>
      <c r="I58" s="423"/>
      <c r="J58" s="422" t="str">
        <f>IF(B12="","","Tổng số SV có điểm &lt; 5 đ : "&amp;COUNTIF(N12:N51,"&lt;5")&amp;" SV"&amp;" ("&amp;ROUND(COUNTIF(N12:N51,"&lt;5")*100/MAX($A$12:$A$51),2)&amp;"%"&amp;")")</f>
        <v>Tổng số SV có điểm &lt; 5 đ : 0 SV (0%)</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0 SV</v>
      </c>
      <c r="G59" s="423"/>
      <c r="H59" s="423" t="str">
        <f>IF(B12="","","("&amp;ROUND(COUNTIF($O$12:$O$51,"Yếu")*100/MAX($A$12:$A$51),2)&amp;"%"&amp;")")</f>
        <v>(0%)</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0 SV</v>
      </c>
      <c r="G60" s="423"/>
      <c r="H60" s="423" t="str">
        <f>IF(B12="","","("&amp;ROUND(COUNTIF($O$12:$O$51,"Kém")*100/MAX($A$12:$A$51),2)&amp;"%"&amp;")")</f>
        <v>(0%)</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(0%)</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F3:N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B55:E55"/>
    <mergeCell ref="F55:G55"/>
    <mergeCell ref="H55:I55"/>
    <mergeCell ref="B56:E56"/>
    <mergeCell ref="F56:G56"/>
    <mergeCell ref="H56:I56"/>
    <mergeCell ref="B57:E57"/>
    <mergeCell ref="F57:G57"/>
    <mergeCell ref="H57:I57"/>
    <mergeCell ref="B58:E58"/>
    <mergeCell ref="F58:G58"/>
    <mergeCell ref="H58:I58"/>
    <mergeCell ref="K63:N63"/>
    <mergeCell ref="B59:E59"/>
    <mergeCell ref="F59:G59"/>
    <mergeCell ref="H59:I59"/>
    <mergeCell ref="B60:E60"/>
    <mergeCell ref="F60:G60"/>
    <mergeCell ref="H60:I60"/>
    <mergeCell ref="B61:E61"/>
    <mergeCell ref="F61:G61"/>
    <mergeCell ref="H61:I61"/>
    <mergeCell ref="A63:C63"/>
    <mergeCell ref="D63:H63"/>
    <mergeCell ref="M8:M11"/>
    <mergeCell ref="N8:N11"/>
    <mergeCell ref="O8:O11"/>
    <mergeCell ref="J54:N57"/>
    <mergeCell ref="J58:N61"/>
    <mergeCell ref="C8:D11"/>
    <mergeCell ref="F10:H11"/>
    <mergeCell ref="I10:K11"/>
    <mergeCell ref="F8:K9"/>
    <mergeCell ref="L8:L11"/>
  </mergeCells>
  <conditionalFormatting sqref="L12:L51">
    <cfRule type="cellIs" dxfId="10" priority="1" stopIfTrue="1" operator="lessThan">
      <formula>3</formula>
    </cfRule>
  </conditionalFormatting>
  <conditionalFormatting sqref="N12:N51">
    <cfRule type="cellIs" dxfId="9" priority="2" stopIfTrue="1" operator="lessThan">
      <formula>5</formula>
    </cfRule>
  </conditionalFormatting>
  <conditionalFormatting sqref="M15:M36 M40">
    <cfRule type="cellIs" dxfId="8" priority="3" stopIfTrue="1" operator="lessThan">
      <formula>3</formula>
    </cfRule>
  </conditionalFormatting>
  <conditionalFormatting sqref="M12:M14">
    <cfRule type="cellIs" dxfId="7" priority="4" stopIfTrue="1" operator="lessThan">
      <formula>3</formula>
    </cfRule>
  </conditionalFormatting>
  <conditionalFormatting sqref="M37:M39">
    <cfRule type="cellIs" dxfId="6" priority="5" stopIfTrue="1" operator="lessThan">
      <formula>3</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oddFooter>&amp;Rtrang &amp;P/&amp;N</oddFooter>
  </headerFooter>
</worksheet>
</file>

<file path=xl/worksheets/sheet20.xml><?xml version="1.0" encoding="utf-8"?>
<worksheet xmlns="http://schemas.openxmlformats.org/spreadsheetml/2006/main" xmlns:r="http://schemas.openxmlformats.org/officeDocument/2006/relationships">
  <dimension ref="A1:O63"/>
  <sheetViews>
    <sheetView workbookViewId="0">
      <selection activeCell="C6" sqref="C6:G6 J6 M6:N6 A12:D51 N12:O51 L12:L51 B53:G53 B54:N61"/>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443" t="s">
        <v>966</v>
      </c>
      <c r="G3" s="443"/>
      <c r="H3" s="443"/>
      <c r="I3" s="443"/>
      <c r="J3" s="443"/>
      <c r="K3" s="443"/>
      <c r="L3" s="443"/>
      <c r="M3" s="443"/>
      <c r="N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IF(M6="","",IF(VLOOKUP(M6,'LOP-MON'!A2:Q19,15,FALSE)=0,"",VLOOKUP(M6,'LOP-MON'!A2:Q19,15,FALSE)))</f>
        <v/>
      </c>
      <c r="D6" s="435"/>
      <c r="E6" s="435"/>
      <c r="F6" s="435"/>
      <c r="G6" s="435"/>
      <c r="H6" s="436" t="s">
        <v>969</v>
      </c>
      <c r="I6" s="436"/>
      <c r="J6" s="102" t="str">
        <f>IF(M6="","",IF(VLOOKUP(CONCATENATE(MID(H6,4,4),MID(M6,1,2),MID(M6,6,2)),'LOP-MON'!A2:Q19,15,FALSE)=0,"",VLOOKUP(CONCATENATE(MID(H6,4,4),MID(M6,1,2),MID(M6,6,2)),'LOP-MON'!A2:Q19,15,FALSE)))</f>
        <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5.75">
      <c r="A12" s="2" t="str">
        <f>IF(B12="","",SUBTOTAL(3,$B$12:B12))</f>
        <v/>
      </c>
      <c r="B12" s="109" t="str">
        <f>IF(OR($C$6="",$J$6=""),"",IF(HKI!B12="","",HKI!B12))</f>
        <v/>
      </c>
      <c r="C12" s="110" t="str">
        <f>IF(OR($C$6="",$J$6=""),"",IF(HKI!C12="","",HKI!C12))</f>
        <v/>
      </c>
      <c r="D12" s="111" t="str">
        <f>IF(OR($C$6="",$J$6=""),"",IF(HKI!D12="","",HKI!D12))</f>
        <v/>
      </c>
      <c r="E12" s="29"/>
      <c r="F12" s="122"/>
      <c r="G12" s="123"/>
      <c r="H12" s="124"/>
      <c r="I12" s="123"/>
      <c r="J12" s="123"/>
      <c r="K12" s="30"/>
      <c r="L12" s="7" t="str">
        <f>IF(OR(B12="",$C$6="",$J$6=""),"",IF(ISNUMBER(E12)=TRUE,"",IF((COUNT(F12:K12))=0,0,ROUND((SUM(F12:H12)+2*SUM(I12:K12))/(COUNT(F12:H12)+2*COUNT(I12:K12)),1))))</f>
        <v/>
      </c>
      <c r="M12" s="128"/>
      <c r="N12" s="230" t="str">
        <f>IF(OR(B12="",$C$6="",$J$6=""),"",IF(ISNUMBER(E12)=TRUE,E12,ROUND((L12*0.4+M12*0.6),1)))</f>
        <v/>
      </c>
      <c r="O12" s="1" t="str">
        <f t="shared" ref="O12:O51" si="0">IF(B12="","",IF(N12="","KXL",IF(N12&lt;4,"Kém",IF(N12&lt;5,"Yếu",IF(N12&lt;6,"TB",IF(N12&lt;7,"TBK",IF(N12&lt;8,"Khá",IF(N12&lt;9,"Giỏi","XS"))))))))</f>
        <v/>
      </c>
    </row>
    <row r="13" spans="1:15" ht="15.75">
      <c r="A13" s="2" t="str">
        <f>IF(B13="","",IF(SUBTOTAL(3,$B$12:B13)=SUBTOTAL(3,$B$12:B12),"",SUBTOTAL(3,$B$12:B13)))</f>
        <v/>
      </c>
      <c r="B13" s="109" t="str">
        <f>IF(OR($C$6="",$J$6=""),"",IF(HKI!B13="","",HKI!B13))</f>
        <v/>
      </c>
      <c r="C13" s="110" t="str">
        <f>IF(OR($C$6="",$J$6=""),"",IF(HKI!C13="","",HKI!C13))</f>
        <v/>
      </c>
      <c r="D13" s="111" t="str">
        <f>IF(OR($C$6="",$J$6=""),"",IF(HKI!D13="","",HKI!D13))</f>
        <v/>
      </c>
      <c r="E13" s="29"/>
      <c r="F13" s="122"/>
      <c r="G13" s="123"/>
      <c r="H13" s="30"/>
      <c r="I13" s="123"/>
      <c r="J13" s="123"/>
      <c r="K13" s="30"/>
      <c r="L13" s="7" t="str">
        <f t="shared" ref="L13:L51" si="1">IF(OR(B13="",$C$6="",$J$6=""),"",IF(ISNUMBER(E13)=TRUE,"",IF((COUNT(F13:K13))=0,0,ROUND((SUM(F13:H13)+2*SUM(I13:K13))/(COUNT(F13:H13)+2*COUNT(I13:K13)),1))))</f>
        <v/>
      </c>
      <c r="M13" s="128"/>
      <c r="N13" s="230" t="str">
        <f t="shared" ref="N13:N51" si="2">IF(OR(B13="",$C$6="",$J$6=""),"",IF(ISNUMBER(E13)=TRUE,E13,ROUND((L13*0.4+M13*0.6),1)))</f>
        <v/>
      </c>
      <c r="O13" s="1" t="str">
        <f t="shared" si="0"/>
        <v/>
      </c>
    </row>
    <row r="14" spans="1:15" ht="15.75">
      <c r="A14" s="2" t="str">
        <f>IF(B14="","",IF(SUBTOTAL(3,$B$12:B14)=SUBTOTAL(3,$B$12:B13),"",SUBTOTAL(3,$B$12:B14)))</f>
        <v/>
      </c>
      <c r="B14" s="109" t="str">
        <f>IF(OR($C$6="",$J$6=""),"",IF(HKI!B14="","",HKI!B14))</f>
        <v/>
      </c>
      <c r="C14" s="110" t="str">
        <f>IF(OR($C$6="",$J$6=""),"",IF(HKI!C14="","",HKI!C14))</f>
        <v/>
      </c>
      <c r="D14" s="111" t="str">
        <f>IF(OR($C$6="",$J$6=""),"",IF(HKI!D14="","",HKI!D14))</f>
        <v/>
      </c>
      <c r="E14" s="29"/>
      <c r="F14" s="122"/>
      <c r="G14" s="123"/>
      <c r="H14" s="30"/>
      <c r="I14" s="123"/>
      <c r="J14" s="123"/>
      <c r="K14" s="30"/>
      <c r="L14" s="7" t="str">
        <f t="shared" si="1"/>
        <v/>
      </c>
      <c r="M14" s="128"/>
      <c r="N14" s="230" t="str">
        <f t="shared" si="2"/>
        <v/>
      </c>
      <c r="O14" s="1" t="str">
        <f t="shared" si="0"/>
        <v/>
      </c>
    </row>
    <row r="15" spans="1:15" ht="15.75">
      <c r="A15" s="2" t="str">
        <f>IF(B15="","",IF(SUBTOTAL(3,$B$12:B15)=SUBTOTAL(3,$B$12:B14),"",SUBTOTAL(3,$B$12:B15)))</f>
        <v/>
      </c>
      <c r="B15" s="109" t="str">
        <f>IF(OR($C$6="",$J$6=""),"",IF(HKI!B15="","",HKI!B15))</f>
        <v/>
      </c>
      <c r="C15" s="110" t="str">
        <f>IF(OR($C$6="",$J$6=""),"",IF(HKI!C15="","",HKI!C15))</f>
        <v/>
      </c>
      <c r="D15" s="111" t="str">
        <f>IF(OR($C$6="",$J$6=""),"",IF(HKI!D15="","",HKI!D15))</f>
        <v/>
      </c>
      <c r="E15" s="29"/>
      <c r="F15" s="122"/>
      <c r="G15" s="123"/>
      <c r="H15" s="30"/>
      <c r="I15" s="123"/>
      <c r="J15" s="123"/>
      <c r="K15" s="30"/>
      <c r="L15" s="7" t="str">
        <f t="shared" si="1"/>
        <v/>
      </c>
      <c r="M15" s="128"/>
      <c r="N15" s="230" t="str">
        <f t="shared" si="2"/>
        <v/>
      </c>
      <c r="O15" s="1" t="str">
        <f t="shared" si="0"/>
        <v/>
      </c>
    </row>
    <row r="16" spans="1:15" ht="15.75">
      <c r="A16" s="2" t="str">
        <f>IF(B16="","",IF(SUBTOTAL(3,$B$12:B16)=SUBTOTAL(3,$B$12:B15),"",SUBTOTAL(3,$B$12:B16)))</f>
        <v/>
      </c>
      <c r="B16" s="109" t="str">
        <f>IF(OR($C$6="",$J$6=""),"",IF(HKI!B16="","",HKI!B16))</f>
        <v/>
      </c>
      <c r="C16" s="110" t="str">
        <f>IF(OR($C$6="",$J$6=""),"",IF(HKI!C16="","",HKI!C16))</f>
        <v/>
      </c>
      <c r="D16" s="111" t="str">
        <f>IF(OR($C$6="",$J$6=""),"",IF(HKI!D16="","",HKI!D16))</f>
        <v/>
      </c>
      <c r="E16" s="29"/>
      <c r="F16" s="122"/>
      <c r="G16" s="123"/>
      <c r="H16" s="30"/>
      <c r="I16" s="123"/>
      <c r="J16" s="123"/>
      <c r="K16" s="30"/>
      <c r="L16" s="7" t="str">
        <f t="shared" si="1"/>
        <v/>
      </c>
      <c r="M16" s="128"/>
      <c r="N16" s="230" t="str">
        <f t="shared" si="2"/>
        <v/>
      </c>
      <c r="O16" s="1" t="str">
        <f t="shared" si="0"/>
        <v/>
      </c>
    </row>
    <row r="17" spans="1:15" ht="15.75">
      <c r="A17" s="2" t="str">
        <f>IF(B17="","",IF(SUBTOTAL(3,$B$12:B17)=SUBTOTAL(3,$B$12:B16),"",SUBTOTAL(3,$B$12:B17)))</f>
        <v/>
      </c>
      <c r="B17" s="109" t="str">
        <f>IF(OR($C$6="",$J$6=""),"",IF(HKI!B17="","",HKI!B17))</f>
        <v/>
      </c>
      <c r="C17" s="110" t="str">
        <f>IF(OR($C$6="",$J$6=""),"",IF(HKI!C17="","",HKI!C17))</f>
        <v/>
      </c>
      <c r="D17" s="111" t="str">
        <f>IF(OR($C$6="",$J$6=""),"",IF(HKI!D17="","",HKI!D17))</f>
        <v/>
      </c>
      <c r="E17" s="29"/>
      <c r="F17" s="122"/>
      <c r="G17" s="123"/>
      <c r="H17" s="30"/>
      <c r="I17" s="123"/>
      <c r="J17" s="123"/>
      <c r="K17" s="30"/>
      <c r="L17" s="7" t="str">
        <f t="shared" si="1"/>
        <v/>
      </c>
      <c r="M17" s="128"/>
      <c r="N17" s="230" t="str">
        <f t="shared" si="2"/>
        <v/>
      </c>
      <c r="O17" s="1" t="str">
        <f t="shared" si="0"/>
        <v/>
      </c>
    </row>
    <row r="18" spans="1:15" ht="15.75">
      <c r="A18" s="2" t="str">
        <f>IF(B18="","",IF(SUBTOTAL(3,$B$12:B18)=SUBTOTAL(3,$B$12:B17),"",SUBTOTAL(3,$B$12:B18)))</f>
        <v/>
      </c>
      <c r="B18" s="109" t="str">
        <f>IF(OR($C$6="",$J$6=""),"",IF(HKI!B18="","",HKI!B18))</f>
        <v/>
      </c>
      <c r="C18" s="110" t="str">
        <f>IF(OR($C$6="",$J$6=""),"",IF(HKI!C18="","",HKI!C18))</f>
        <v/>
      </c>
      <c r="D18" s="111" t="str">
        <f>IF(OR($C$6="",$J$6=""),"",IF(HKI!D18="","",HKI!D18))</f>
        <v/>
      </c>
      <c r="E18" s="29"/>
      <c r="F18" s="122"/>
      <c r="G18" s="123"/>
      <c r="H18" s="30"/>
      <c r="I18" s="123"/>
      <c r="J18" s="123"/>
      <c r="K18" s="30"/>
      <c r="L18" s="7" t="str">
        <f t="shared" si="1"/>
        <v/>
      </c>
      <c r="M18" s="128"/>
      <c r="N18" s="230" t="str">
        <f t="shared" si="2"/>
        <v/>
      </c>
      <c r="O18" s="1" t="str">
        <f t="shared" si="0"/>
        <v/>
      </c>
    </row>
    <row r="19" spans="1:15" ht="15.75">
      <c r="A19" s="2" t="str">
        <f>IF(B19="","",IF(SUBTOTAL(3,$B$12:B19)=SUBTOTAL(3,$B$12:B18),"",SUBTOTAL(3,$B$12:B19)))</f>
        <v/>
      </c>
      <c r="B19" s="109" t="str">
        <f>IF(OR($C$6="",$J$6=""),"",IF(HKI!B19="","",HKI!B19))</f>
        <v/>
      </c>
      <c r="C19" s="110" t="str">
        <f>IF(OR($C$6="",$J$6=""),"",IF(HKI!C19="","",HKI!C19))</f>
        <v/>
      </c>
      <c r="D19" s="111" t="str">
        <f>IF(OR($C$6="",$J$6=""),"",IF(HKI!D19="","",HKI!D19))</f>
        <v/>
      </c>
      <c r="E19" s="29"/>
      <c r="F19" s="122"/>
      <c r="G19" s="123"/>
      <c r="H19" s="30"/>
      <c r="I19" s="123"/>
      <c r="J19" s="123"/>
      <c r="K19" s="30"/>
      <c r="L19" s="7" t="str">
        <f t="shared" si="1"/>
        <v/>
      </c>
      <c r="M19" s="128"/>
      <c r="N19" s="230" t="str">
        <f t="shared" si="2"/>
        <v/>
      </c>
      <c r="O19" s="1" t="str">
        <f t="shared" si="0"/>
        <v/>
      </c>
    </row>
    <row r="20" spans="1:15" ht="15.75">
      <c r="A20" s="2" t="str">
        <f>IF(B20="","",IF(SUBTOTAL(3,$B$12:B20)=SUBTOTAL(3,$B$12:B19),"",SUBTOTAL(3,$B$12:B20)))</f>
        <v/>
      </c>
      <c r="B20" s="109" t="str">
        <f>IF(OR($C$6="",$J$6=""),"",IF(HKI!B20="","",HKI!B20))</f>
        <v/>
      </c>
      <c r="C20" s="110" t="str">
        <f>IF(OR($C$6="",$J$6=""),"",IF(HKI!C20="","",HKI!C20))</f>
        <v/>
      </c>
      <c r="D20" s="111" t="str">
        <f>IF(OR($C$6="",$J$6=""),"",IF(HKI!D20="","",HKI!D20))</f>
        <v/>
      </c>
      <c r="E20" s="29"/>
      <c r="F20" s="122"/>
      <c r="G20" s="123"/>
      <c r="H20" s="30"/>
      <c r="I20" s="123"/>
      <c r="J20" s="123"/>
      <c r="K20" s="30"/>
      <c r="L20" s="7" t="str">
        <f t="shared" si="1"/>
        <v/>
      </c>
      <c r="M20" s="128"/>
      <c r="N20" s="230" t="str">
        <f t="shared" si="2"/>
        <v/>
      </c>
      <c r="O20" s="1" t="str">
        <f t="shared" si="0"/>
        <v/>
      </c>
    </row>
    <row r="21" spans="1:15" ht="15.75">
      <c r="A21" s="2" t="str">
        <f>IF(B21="","",IF(SUBTOTAL(3,$B$12:B21)=SUBTOTAL(3,$B$12:B20),"",SUBTOTAL(3,$B$12:B21)))</f>
        <v/>
      </c>
      <c r="B21" s="109" t="str">
        <f>IF(OR($C$6="",$J$6=""),"",IF(HKI!B21="","",HKI!B21))</f>
        <v/>
      </c>
      <c r="C21" s="110" t="str">
        <f>IF(OR($C$6="",$J$6=""),"",IF(HKI!C21="","",HKI!C21))</f>
        <v/>
      </c>
      <c r="D21" s="111" t="str">
        <f>IF(OR($C$6="",$J$6=""),"",IF(HKI!D21="","",HKI!D21))</f>
        <v/>
      </c>
      <c r="E21" s="29"/>
      <c r="F21" s="122"/>
      <c r="G21" s="123"/>
      <c r="H21" s="30"/>
      <c r="I21" s="123"/>
      <c r="J21" s="123"/>
      <c r="K21" s="30"/>
      <c r="L21" s="7" t="str">
        <f t="shared" si="1"/>
        <v/>
      </c>
      <c r="M21" s="128"/>
      <c r="N21" s="230" t="str">
        <f t="shared" si="2"/>
        <v/>
      </c>
      <c r="O21" s="1" t="str">
        <f t="shared" si="0"/>
        <v/>
      </c>
    </row>
    <row r="22" spans="1:15" ht="15.75">
      <c r="A22" s="2" t="str">
        <f>IF(B22="","",IF(SUBTOTAL(3,$B$12:B22)=SUBTOTAL(3,$B$12:B21),"",SUBTOTAL(3,$B$12:B22)))</f>
        <v/>
      </c>
      <c r="B22" s="109" t="str">
        <f>IF(OR($C$6="",$J$6=""),"",IF(HKI!B22="","",HKI!B22))</f>
        <v/>
      </c>
      <c r="C22" s="110" t="str">
        <f>IF(OR($C$6="",$J$6=""),"",IF(HKI!C22="","",HKI!C22))</f>
        <v/>
      </c>
      <c r="D22" s="111" t="str">
        <f>IF(OR($C$6="",$J$6=""),"",IF(HKI!D22="","",HKI!D22))</f>
        <v/>
      </c>
      <c r="E22" s="29"/>
      <c r="F22" s="122"/>
      <c r="G22" s="123"/>
      <c r="H22" s="30"/>
      <c r="I22" s="123"/>
      <c r="J22" s="123"/>
      <c r="K22" s="30"/>
      <c r="L22" s="7" t="str">
        <f t="shared" si="1"/>
        <v/>
      </c>
      <c r="M22" s="128"/>
      <c r="N22" s="230" t="str">
        <f t="shared" si="2"/>
        <v/>
      </c>
      <c r="O22" s="1" t="str">
        <f t="shared" si="0"/>
        <v/>
      </c>
    </row>
    <row r="23" spans="1:15" ht="15.75">
      <c r="A23" s="2" t="str">
        <f>IF(B23="","",IF(SUBTOTAL(3,$B$12:B23)=SUBTOTAL(3,$B$12:B22),"",SUBTOTAL(3,$B$12:B23)))</f>
        <v/>
      </c>
      <c r="B23" s="109" t="str">
        <f>IF(OR($C$6="",$J$6=""),"",IF(HKI!B23="","",HKI!B23))</f>
        <v/>
      </c>
      <c r="C23" s="110" t="str">
        <f>IF(OR($C$6="",$J$6=""),"",IF(HKI!C23="","",HKI!C23))</f>
        <v/>
      </c>
      <c r="D23" s="111" t="str">
        <f>IF(OR($C$6="",$J$6=""),"",IF(HKI!D23="","",HKI!D23))</f>
        <v/>
      </c>
      <c r="E23" s="29"/>
      <c r="F23" s="122"/>
      <c r="G23" s="123"/>
      <c r="H23" s="30"/>
      <c r="I23" s="123"/>
      <c r="J23" s="123"/>
      <c r="K23" s="30"/>
      <c r="L23" s="7" t="str">
        <f t="shared" si="1"/>
        <v/>
      </c>
      <c r="M23" s="128"/>
      <c r="N23" s="230" t="str">
        <f t="shared" si="2"/>
        <v/>
      </c>
      <c r="O23" s="1" t="str">
        <f t="shared" si="0"/>
        <v/>
      </c>
    </row>
    <row r="24" spans="1:15" ht="15.75">
      <c r="A24" s="2" t="str">
        <f>IF(B24="","",IF(SUBTOTAL(3,$B$12:B24)=SUBTOTAL(3,$B$12:B23),"",SUBTOTAL(3,$B$12:B24)))</f>
        <v/>
      </c>
      <c r="B24" s="109" t="str">
        <f>IF(OR($C$6="",$J$6=""),"",IF(HKI!B24="","",HKI!B24))</f>
        <v/>
      </c>
      <c r="C24" s="110" t="str">
        <f>IF(OR($C$6="",$J$6=""),"",IF(HKI!C24="","",HKI!C24))</f>
        <v/>
      </c>
      <c r="D24" s="111" t="str">
        <f>IF(OR($C$6="",$J$6=""),"",IF(HKI!D24="","",HKI!D24))</f>
        <v/>
      </c>
      <c r="E24" s="29"/>
      <c r="F24" s="122"/>
      <c r="G24" s="123"/>
      <c r="H24" s="30"/>
      <c r="I24" s="123"/>
      <c r="J24" s="123"/>
      <c r="K24" s="30"/>
      <c r="L24" s="7" t="str">
        <f t="shared" si="1"/>
        <v/>
      </c>
      <c r="M24" s="128"/>
      <c r="N24" s="230" t="str">
        <f t="shared" si="2"/>
        <v/>
      </c>
      <c r="O24" s="1" t="str">
        <f t="shared" si="0"/>
        <v/>
      </c>
    </row>
    <row r="25" spans="1:15" ht="15.75">
      <c r="A25" s="2" t="str">
        <f>IF(B25="","",IF(SUBTOTAL(3,$B$12:B25)=SUBTOTAL(3,$B$12:B24),"",SUBTOTAL(3,$B$12:B25)))</f>
        <v/>
      </c>
      <c r="B25" s="109" t="str">
        <f>IF(OR($C$6="",$J$6=""),"",IF(HKI!B25="","",HKI!B25))</f>
        <v/>
      </c>
      <c r="C25" s="110" t="str">
        <f>IF(OR($C$6="",$J$6=""),"",IF(HKI!C25="","",HKI!C25))</f>
        <v/>
      </c>
      <c r="D25" s="111" t="str">
        <f>IF(OR($C$6="",$J$6=""),"",IF(HKI!D25="","",HKI!D25))</f>
        <v/>
      </c>
      <c r="E25" s="29"/>
      <c r="F25" s="122"/>
      <c r="G25" s="123"/>
      <c r="H25" s="30"/>
      <c r="I25" s="123"/>
      <c r="J25" s="123"/>
      <c r="K25" s="30"/>
      <c r="L25" s="7" t="str">
        <f t="shared" si="1"/>
        <v/>
      </c>
      <c r="M25" s="128"/>
      <c r="N25" s="230" t="str">
        <f t="shared" si="2"/>
        <v/>
      </c>
      <c r="O25" s="1" t="str">
        <f t="shared" si="0"/>
        <v/>
      </c>
    </row>
    <row r="26" spans="1:15" ht="15.75">
      <c r="A26" s="2" t="str">
        <f>IF(B26="","",IF(SUBTOTAL(3,$B$12:B26)=SUBTOTAL(3,$B$12:B25),"",SUBTOTAL(3,$B$12:B26)))</f>
        <v/>
      </c>
      <c r="B26" s="109" t="str">
        <f>IF(OR($C$6="",$J$6=""),"",IF(HKI!B26="","",HKI!B26))</f>
        <v/>
      </c>
      <c r="C26" s="110" t="str">
        <f>IF(OR($C$6="",$J$6=""),"",IF(HKI!C26="","",HKI!C26))</f>
        <v/>
      </c>
      <c r="D26" s="111" t="str">
        <f>IF(OR($C$6="",$J$6=""),"",IF(HKI!D26="","",HKI!D26))</f>
        <v/>
      </c>
      <c r="E26" s="29"/>
      <c r="F26" s="122"/>
      <c r="G26" s="123"/>
      <c r="H26" s="30"/>
      <c r="I26" s="123"/>
      <c r="J26" s="123"/>
      <c r="K26" s="30"/>
      <c r="L26" s="7" t="str">
        <f t="shared" si="1"/>
        <v/>
      </c>
      <c r="M26" s="128"/>
      <c r="N26" s="230" t="str">
        <f t="shared" si="2"/>
        <v/>
      </c>
      <c r="O26" s="1" t="str">
        <f t="shared" si="0"/>
        <v/>
      </c>
    </row>
    <row r="27" spans="1:15" ht="15.75">
      <c r="A27" s="2" t="str">
        <f>IF(B27="","",IF(SUBTOTAL(3,$B$12:B27)=SUBTOTAL(3,$B$12:B26),"",SUBTOTAL(3,$B$12:B27)))</f>
        <v/>
      </c>
      <c r="B27" s="109" t="str">
        <f>IF(OR($C$6="",$J$6=""),"",IF(HKI!B27="","",HKI!B27))</f>
        <v/>
      </c>
      <c r="C27" s="110" t="str">
        <f>IF(OR($C$6="",$J$6=""),"",IF(HKI!C27="","",HKI!C27))</f>
        <v/>
      </c>
      <c r="D27" s="111" t="str">
        <f>IF(OR($C$6="",$J$6=""),"",IF(HKI!D27="","",HKI!D27))</f>
        <v/>
      </c>
      <c r="E27" s="29"/>
      <c r="F27" s="122"/>
      <c r="G27" s="123"/>
      <c r="H27" s="30"/>
      <c r="I27" s="123"/>
      <c r="J27" s="123"/>
      <c r="K27" s="30"/>
      <c r="L27" s="7" t="str">
        <f t="shared" si="1"/>
        <v/>
      </c>
      <c r="M27" s="128"/>
      <c r="N27" s="230" t="str">
        <f t="shared" si="2"/>
        <v/>
      </c>
      <c r="O27" s="1" t="str">
        <f t="shared" si="0"/>
        <v/>
      </c>
    </row>
    <row r="28" spans="1:15" ht="15.75">
      <c r="A28" s="2" t="str">
        <f>IF(B28="","",IF(SUBTOTAL(3,$B$12:B28)=SUBTOTAL(3,$B$12:B27),"",SUBTOTAL(3,$B$12:B28)))</f>
        <v/>
      </c>
      <c r="B28" s="109" t="str">
        <f>IF(OR($C$6="",$J$6=""),"",IF(HKI!B28="","",HKI!B28))</f>
        <v/>
      </c>
      <c r="C28" s="110" t="str">
        <f>IF(OR($C$6="",$J$6=""),"",IF(HKI!C28="","",HKI!C28))</f>
        <v/>
      </c>
      <c r="D28" s="111" t="str">
        <f>IF(OR($C$6="",$J$6=""),"",IF(HKI!D28="","",HKI!D28))</f>
        <v/>
      </c>
      <c r="E28" s="29"/>
      <c r="F28" s="122"/>
      <c r="G28" s="123"/>
      <c r="H28" s="30"/>
      <c r="I28" s="123"/>
      <c r="J28" s="123"/>
      <c r="K28" s="30"/>
      <c r="L28" s="7" t="str">
        <f t="shared" si="1"/>
        <v/>
      </c>
      <c r="M28" s="128"/>
      <c r="N28" s="230" t="str">
        <f t="shared" si="2"/>
        <v/>
      </c>
      <c r="O28" s="1" t="str">
        <f t="shared" si="0"/>
        <v/>
      </c>
    </row>
    <row r="29" spans="1:15" ht="15.75">
      <c r="A29" s="2" t="str">
        <f>IF(B29="","",IF(SUBTOTAL(3,$B$12:B29)=SUBTOTAL(3,$B$12:B28),"",SUBTOTAL(3,$B$12:B29)))</f>
        <v/>
      </c>
      <c r="B29" s="109" t="str">
        <f>IF(OR($C$6="",$J$6=""),"",IF(HKI!B29="","",HKI!B29))</f>
        <v/>
      </c>
      <c r="C29" s="110" t="str">
        <f>IF(OR($C$6="",$J$6=""),"",IF(HKI!C29="","",HKI!C29))</f>
        <v/>
      </c>
      <c r="D29" s="111" t="str">
        <f>IF(OR($C$6="",$J$6=""),"",IF(HKI!D29="","",HKI!D29))</f>
        <v/>
      </c>
      <c r="E29" s="29"/>
      <c r="F29" s="122"/>
      <c r="G29" s="123"/>
      <c r="H29" s="30"/>
      <c r="I29" s="123"/>
      <c r="J29" s="123"/>
      <c r="K29" s="30"/>
      <c r="L29" s="7" t="str">
        <f t="shared" si="1"/>
        <v/>
      </c>
      <c r="M29" s="128"/>
      <c r="N29" s="230" t="str">
        <f t="shared" si="2"/>
        <v/>
      </c>
      <c r="O29" s="1" t="str">
        <f t="shared" si="0"/>
        <v/>
      </c>
    </row>
    <row r="30" spans="1:15" ht="15.75">
      <c r="A30" s="2" t="str">
        <f>IF(B30="","",IF(SUBTOTAL(3,$B$12:B30)=SUBTOTAL(3,$B$12:B29),"",SUBTOTAL(3,$B$12:B30)))</f>
        <v/>
      </c>
      <c r="B30" s="109" t="str">
        <f>IF(OR($C$6="",$J$6=""),"",IF(HKI!B30="","",HKI!B30))</f>
        <v/>
      </c>
      <c r="C30" s="110" t="str">
        <f>IF(OR($C$6="",$J$6=""),"",IF(HKI!C30="","",HKI!C30))</f>
        <v/>
      </c>
      <c r="D30" s="111" t="str">
        <f>IF(OR($C$6="",$J$6=""),"",IF(HKI!D30="","",HKI!D30))</f>
        <v/>
      </c>
      <c r="E30" s="29"/>
      <c r="F30" s="122"/>
      <c r="G30" s="123"/>
      <c r="H30" s="30"/>
      <c r="I30" s="123"/>
      <c r="J30" s="123"/>
      <c r="K30" s="30"/>
      <c r="L30" s="7" t="str">
        <f t="shared" si="1"/>
        <v/>
      </c>
      <c r="M30" s="128"/>
      <c r="N30" s="230" t="str">
        <f t="shared" si="2"/>
        <v/>
      </c>
      <c r="O30" s="1" t="str">
        <f t="shared" si="0"/>
        <v/>
      </c>
    </row>
    <row r="31" spans="1:15" ht="15.75">
      <c r="A31" s="2" t="str">
        <f>IF(B31="","",IF(SUBTOTAL(3,$B$12:B31)=SUBTOTAL(3,$B$12:B30),"",SUBTOTAL(3,$B$12:B31)))</f>
        <v/>
      </c>
      <c r="B31" s="109" t="str">
        <f>IF(OR($C$6="",$J$6=""),"",IF(HKI!B31="","",HKI!B31))</f>
        <v/>
      </c>
      <c r="C31" s="110" t="str">
        <f>IF(OR($C$6="",$J$6=""),"",IF(HKI!C31="","",HKI!C31))</f>
        <v/>
      </c>
      <c r="D31" s="111" t="str">
        <f>IF(OR($C$6="",$J$6=""),"",IF(HKI!D31="","",HKI!D31))</f>
        <v/>
      </c>
      <c r="E31" s="29"/>
      <c r="F31" s="122"/>
      <c r="G31" s="123"/>
      <c r="H31" s="30"/>
      <c r="I31" s="123"/>
      <c r="J31" s="123"/>
      <c r="K31" s="30"/>
      <c r="L31" s="7" t="str">
        <f t="shared" si="1"/>
        <v/>
      </c>
      <c r="M31" s="128"/>
      <c r="N31" s="230" t="str">
        <f t="shared" si="2"/>
        <v/>
      </c>
      <c r="O31" s="1" t="str">
        <f t="shared" si="0"/>
        <v/>
      </c>
    </row>
    <row r="32" spans="1:15" ht="15.75">
      <c r="A32" s="2" t="str">
        <f>IF(B32="","",IF(SUBTOTAL(3,$B$12:B32)=SUBTOTAL(3,$B$12:B31),"",SUBTOTAL(3,$B$12:B32)))</f>
        <v/>
      </c>
      <c r="B32" s="109" t="str">
        <f>IF(OR($C$6="",$J$6=""),"",IF(HKI!B32="","",HKI!B32))</f>
        <v/>
      </c>
      <c r="C32" s="110" t="str">
        <f>IF(OR($C$6="",$J$6=""),"",IF(HKI!C32="","",HKI!C32))</f>
        <v/>
      </c>
      <c r="D32" s="111" t="str">
        <f>IF(OR($C$6="",$J$6=""),"",IF(HKI!D32="","",HKI!D32))</f>
        <v/>
      </c>
      <c r="E32" s="29"/>
      <c r="F32" s="122"/>
      <c r="G32" s="123"/>
      <c r="H32" s="30"/>
      <c r="I32" s="123"/>
      <c r="J32" s="123"/>
      <c r="K32" s="30"/>
      <c r="L32" s="7" t="str">
        <f t="shared" si="1"/>
        <v/>
      </c>
      <c r="M32" s="128"/>
      <c r="N32" s="230" t="str">
        <f t="shared" si="2"/>
        <v/>
      </c>
      <c r="O32" s="1" t="str">
        <f t="shared" si="0"/>
        <v/>
      </c>
    </row>
    <row r="33" spans="1:15" ht="15.75">
      <c r="A33" s="2" t="str">
        <f>IF(B33="","",IF(SUBTOTAL(3,$B$12:B33)=SUBTOTAL(3,$B$12:B32),"",SUBTOTAL(3,$B$12:B33)))</f>
        <v/>
      </c>
      <c r="B33" s="109" t="str">
        <f>IF(OR($C$6="",$J$6=""),"",IF(HKI!B33="","",HKI!B33))</f>
        <v/>
      </c>
      <c r="C33" s="110" t="str">
        <f>IF(OR($C$6="",$J$6=""),"",IF(HKI!C33="","",HKI!C33))</f>
        <v/>
      </c>
      <c r="D33" s="111" t="str">
        <f>IF(OR($C$6="",$J$6=""),"",IF(HKI!D33="","",HKI!D33))</f>
        <v/>
      </c>
      <c r="E33" s="29"/>
      <c r="F33" s="122"/>
      <c r="G33" s="123"/>
      <c r="H33" s="30"/>
      <c r="I33" s="123"/>
      <c r="J33" s="123"/>
      <c r="K33" s="30"/>
      <c r="L33" s="7" t="str">
        <f t="shared" si="1"/>
        <v/>
      </c>
      <c r="M33" s="128"/>
      <c r="N33" s="230" t="str">
        <f t="shared" si="2"/>
        <v/>
      </c>
      <c r="O33" s="1" t="str">
        <f t="shared" si="0"/>
        <v/>
      </c>
    </row>
    <row r="34" spans="1:15" ht="15.75">
      <c r="A34" s="2" t="str">
        <f>IF(B34="","",IF(SUBTOTAL(3,$B$12:B34)=SUBTOTAL(3,$B$12:B33),"",SUBTOTAL(3,$B$12:B34)))</f>
        <v/>
      </c>
      <c r="B34" s="109" t="str">
        <f>IF(OR($C$6="",$J$6=""),"",IF(HKI!B34="","",HKI!B34))</f>
        <v/>
      </c>
      <c r="C34" s="110" t="str">
        <f>IF(OR($C$6="",$J$6=""),"",IF(HKI!C34="","",HKI!C34))</f>
        <v/>
      </c>
      <c r="D34" s="111" t="str">
        <f>IF(OR($C$6="",$J$6=""),"",IF(HKI!D34="","",HKI!D34))</f>
        <v/>
      </c>
      <c r="E34" s="29"/>
      <c r="F34" s="122"/>
      <c r="G34" s="123"/>
      <c r="H34" s="30"/>
      <c r="I34" s="123"/>
      <c r="J34" s="123"/>
      <c r="K34" s="30"/>
      <c r="L34" s="7" t="str">
        <f t="shared" si="1"/>
        <v/>
      </c>
      <c r="M34" s="128"/>
      <c r="N34" s="230" t="str">
        <f t="shared" si="2"/>
        <v/>
      </c>
      <c r="O34" s="1" t="str">
        <f t="shared" si="0"/>
        <v/>
      </c>
    </row>
    <row r="35" spans="1:15" ht="15.75">
      <c r="A35" s="2" t="str">
        <f>IF(B35="","",IF(SUBTOTAL(3,$B$12:B35)=SUBTOTAL(3,$B$12:B34),"",SUBTOTAL(3,$B$12:B35)))</f>
        <v/>
      </c>
      <c r="B35" s="109" t="str">
        <f>IF(OR($C$6="",$J$6=""),"",IF(HKI!B35="","",HKI!B35))</f>
        <v/>
      </c>
      <c r="C35" s="110" t="str">
        <f>IF(OR($C$6="",$J$6=""),"",IF(HKI!C35="","",HKI!C35))</f>
        <v/>
      </c>
      <c r="D35" s="111" t="str">
        <f>IF(OR($C$6="",$J$6=""),"",IF(HKI!D35="","",HKI!D35))</f>
        <v/>
      </c>
      <c r="E35" s="29"/>
      <c r="F35" s="122"/>
      <c r="G35" s="123"/>
      <c r="H35" s="30"/>
      <c r="I35" s="123"/>
      <c r="J35" s="123"/>
      <c r="K35" s="30"/>
      <c r="L35" s="7" t="str">
        <f t="shared" si="1"/>
        <v/>
      </c>
      <c r="M35" s="128"/>
      <c r="N35" s="230" t="str">
        <f t="shared" si="2"/>
        <v/>
      </c>
      <c r="O35" s="1" t="str">
        <f t="shared" si="0"/>
        <v/>
      </c>
    </row>
    <row r="36" spans="1:15" ht="15.75">
      <c r="A36" s="2" t="str">
        <f>IF(B36="","",IF(SUBTOTAL(3,$B$12:B36)=SUBTOTAL(3,$B$12:B35),"",SUBTOTAL(3,$B$12:B36)))</f>
        <v/>
      </c>
      <c r="B36" s="109" t="str">
        <f>IF(OR($C$6="",$J$6=""),"",IF(HKI!B36="","",HKI!B36))</f>
        <v/>
      </c>
      <c r="C36" s="110" t="str">
        <f>IF(OR($C$6="",$J$6=""),"",IF(HKI!C36="","",HKI!C36))</f>
        <v/>
      </c>
      <c r="D36" s="111" t="str">
        <f>IF(OR($C$6="",$J$6=""),"",IF(HKI!D36="","",HKI!D36))</f>
        <v/>
      </c>
      <c r="E36" s="29"/>
      <c r="F36" s="122"/>
      <c r="G36" s="123"/>
      <c r="H36" s="30"/>
      <c r="I36" s="123"/>
      <c r="J36" s="123"/>
      <c r="K36" s="30"/>
      <c r="L36" s="7" t="str">
        <f t="shared" si="1"/>
        <v/>
      </c>
      <c r="M36" s="128"/>
      <c r="N36" s="230" t="str">
        <f t="shared" si="2"/>
        <v/>
      </c>
      <c r="O36" s="1" t="str">
        <f t="shared" si="0"/>
        <v/>
      </c>
    </row>
    <row r="37" spans="1:15" ht="15.75">
      <c r="A37" s="2" t="str">
        <f>IF(B37="","",IF(SUBTOTAL(3,$B$12:B37)=SUBTOTAL(3,$B$12:B36),"",SUBTOTAL(3,$B$12:B37)))</f>
        <v/>
      </c>
      <c r="B37" s="109" t="str">
        <f>IF(OR($C$6="",$J$6=""),"",IF(HKI!B37="","",HKI!B37))</f>
        <v/>
      </c>
      <c r="C37" s="110" t="str">
        <f>IF(OR($C$6="",$J$6=""),"",IF(HKI!C37="","",HKI!C37))</f>
        <v/>
      </c>
      <c r="D37" s="111" t="str">
        <f>IF(OR($C$6="",$J$6=""),"",IF(HKI!D37="","",HKI!D37))</f>
        <v/>
      </c>
      <c r="E37" s="29"/>
      <c r="F37" s="125"/>
      <c r="G37" s="126"/>
      <c r="H37" s="30"/>
      <c r="I37" s="126"/>
      <c r="J37" s="126"/>
      <c r="K37" s="30"/>
      <c r="L37" s="7" t="str">
        <f t="shared" si="1"/>
        <v/>
      </c>
      <c r="M37" s="128"/>
      <c r="N37" s="230" t="str">
        <f t="shared" si="2"/>
        <v/>
      </c>
      <c r="O37" s="1" t="str">
        <f t="shared" si="0"/>
        <v/>
      </c>
    </row>
    <row r="38" spans="1:15" ht="15.75">
      <c r="A38" s="2" t="str">
        <f>IF(B38="","",IF(SUBTOTAL(3,$B$12:B38)=SUBTOTAL(3,$B$12:B37),"",SUBTOTAL(3,$B$12:B38)))</f>
        <v/>
      </c>
      <c r="B38" s="109" t="str">
        <f>IF(OR($C$6="",$J$6=""),"",IF(HKI!B38="","",HKI!B38))</f>
        <v/>
      </c>
      <c r="C38" s="110" t="str">
        <f>IF(OR($C$6="",$J$6=""),"",IF(HKI!C38="","",HKI!C38))</f>
        <v/>
      </c>
      <c r="D38" s="111" t="str">
        <f>IF(OR($C$6="",$J$6=""),"",IF(HKI!D38="","",HKI!D38))</f>
        <v/>
      </c>
      <c r="E38" s="29"/>
      <c r="F38" s="122"/>
      <c r="G38" s="123"/>
      <c r="H38" s="30"/>
      <c r="I38" s="123"/>
      <c r="J38" s="123"/>
      <c r="K38" s="30"/>
      <c r="L38" s="7" t="str">
        <f t="shared" si="1"/>
        <v/>
      </c>
      <c r="M38" s="128"/>
      <c r="N38" s="230" t="str">
        <f t="shared" si="2"/>
        <v/>
      </c>
      <c r="O38" s="1" t="str">
        <f t="shared" si="0"/>
        <v/>
      </c>
    </row>
    <row r="39" spans="1:15" ht="15.75">
      <c r="A39" s="2" t="str">
        <f>IF(B39="","",IF(SUBTOTAL(3,$B$12:B39)=SUBTOTAL(3,$B$12:B38),"",SUBTOTAL(3,$B$12:B39)))</f>
        <v/>
      </c>
      <c r="B39" s="109" t="str">
        <f>IF(OR($C$6="",$J$6=""),"",IF(HKI!B39="","",HKI!B39))</f>
        <v/>
      </c>
      <c r="C39" s="110" t="str">
        <f>IF(OR($C$6="",$J$6=""),"",IF(HKI!C39="","",HKI!C39))</f>
        <v/>
      </c>
      <c r="D39" s="111" t="str">
        <f>IF(OR($C$6="",$J$6=""),"",IF(HKI!D39="","",HKI!D39))</f>
        <v/>
      </c>
      <c r="E39" s="29"/>
      <c r="F39" s="122"/>
      <c r="G39" s="123"/>
      <c r="H39" s="30"/>
      <c r="I39" s="123"/>
      <c r="J39" s="123"/>
      <c r="K39" s="30"/>
      <c r="L39" s="7" t="str">
        <f t="shared" si="1"/>
        <v/>
      </c>
      <c r="M39" s="128"/>
      <c r="N39" s="230" t="str">
        <f t="shared" si="2"/>
        <v/>
      </c>
      <c r="O39" s="1" t="str">
        <f t="shared" si="0"/>
        <v/>
      </c>
    </row>
    <row r="40" spans="1:15" ht="15.75">
      <c r="A40" s="2" t="str">
        <f>IF(B40="","",IF(SUBTOTAL(3,$B$12:B40)=SUBTOTAL(3,$B$12:B39),"",SUBTOTAL(3,$B$12:B40)))</f>
        <v/>
      </c>
      <c r="B40" s="109" t="str">
        <f>IF(OR($C$6="",$J$6=""),"",IF(HKI!B40="","",HKI!B40))</f>
        <v/>
      </c>
      <c r="C40" s="110" t="str">
        <f>IF(OR($C$6="",$J$6=""),"",IF(HKI!C40="","",HKI!C40))</f>
        <v/>
      </c>
      <c r="D40" s="111" t="str">
        <f>IF(OR($C$6="",$J$6=""),"",IF(HKI!D40="","",HKI!D40))</f>
        <v/>
      </c>
      <c r="E40" s="29"/>
      <c r="F40" s="122"/>
      <c r="G40" s="123"/>
      <c r="H40" s="30"/>
      <c r="I40" s="123"/>
      <c r="J40" s="123"/>
      <c r="K40" s="30"/>
      <c r="L40" s="7" t="str">
        <f t="shared" si="1"/>
        <v/>
      </c>
      <c r="M40" s="128"/>
      <c r="N40" s="230" t="str">
        <f t="shared" si="2"/>
        <v/>
      </c>
      <c r="O40" s="1" t="str">
        <f t="shared" si="0"/>
        <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si="0"/>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0"/>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0"/>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0"/>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0"/>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0"/>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0"/>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0"/>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0"/>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0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0 SV</v>
      </c>
      <c r="G54" s="423"/>
      <c r="H54" s="423" t="str">
        <f>IF(B12="","","("&amp;ROUND(COUNTIF($O$12:$O$51,"XS")*100/MAX($A$12:$A$51),2)&amp;"%"&amp;")")</f>
        <v/>
      </c>
      <c r="I54" s="423"/>
      <c r="J54" s="421" t="str">
        <f>IF(B12="","","Tổng số SV có điểm &gt;= 5 đ : "&amp;COUNTIF(N12:N51,"&gt;=5")&amp;" SV"&amp;" ("&amp;ROUND(COUNTIF(N12:N51,"&gt;=5")*100/MAX($A$12:$A$51),2)&amp;"%"&amp;")")</f>
        <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0 SV</v>
      </c>
      <c r="G55" s="423"/>
      <c r="H55" s="423" t="str">
        <f>IF(B12="","","("&amp;ROUND(COUNTIF($O$12:$O$51,"Giỏi")*100/MAX($A$12:$A$51),2)&amp;"%"&amp;")")</f>
        <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0 SV</v>
      </c>
      <c r="G56" s="423"/>
      <c r="H56" s="423" t="str">
        <f>IF(B12="","","("&amp;ROUND(COUNTIF($O$12:$O$51,"Khá")*100/MAX($A$12:$A$51),2)&amp;"%"&amp;")")</f>
        <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0 SV</v>
      </c>
      <c r="G57" s="423"/>
      <c r="H57" s="423" t="str">
        <f>IF(B12="","","("&amp;ROUND(COUNTIF($O$12:$O$51,"TBK")*100/MAX($A$12:$A$51),2)&amp;"%"&amp;")")</f>
        <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0 SV</v>
      </c>
      <c r="G58" s="423"/>
      <c r="H58" s="423" t="str">
        <f>IF(B12="","","("&amp;ROUND(COUNTIF($O$12:$O$51,"TB")*100/MAX($A$12:$A$51),2)&amp;"%"&amp;")")</f>
        <v/>
      </c>
      <c r="I58" s="423"/>
      <c r="J58" s="422" t="str">
        <f>IF(B12="","","Tổng số SV có điểm &lt; 5 đ : "&amp;COUNTIF(N12:N51,"&lt;5")&amp;" SV"&amp;" ("&amp;ROUND(COUNTIF(N12:N51,"&lt;5")*100/MAX($A$12:$A$51),2)&amp;"%"&amp;")")</f>
        <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0 SV</v>
      </c>
      <c r="G59" s="423"/>
      <c r="H59" s="423" t="str">
        <f>IF(B12="","","("&amp;ROUND(COUNTIF($O$12:$O$51,"Yếu")*100/MAX($A$12:$A$51),2)&amp;"%"&amp;")")</f>
        <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0 SV</v>
      </c>
      <c r="G60" s="423"/>
      <c r="H60" s="423" t="str">
        <f>IF(B12="","","("&amp;ROUND(COUNTIF($O$12:$O$51,"Kém")*100/MAX($A$12:$A$51),2)&amp;"%"&amp;")")</f>
        <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F3:N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A63:C63"/>
    <mergeCell ref="D63:H63"/>
    <mergeCell ref="K63:N63"/>
    <mergeCell ref="J58:N61"/>
    <mergeCell ref="B59:E59"/>
    <mergeCell ref="F59:G59"/>
    <mergeCell ref="H59:I59"/>
    <mergeCell ref="B60:E60"/>
    <mergeCell ref="F60:G60"/>
    <mergeCell ref="H60:I60"/>
    <mergeCell ref="B58:E58"/>
    <mergeCell ref="F58:G58"/>
    <mergeCell ref="H58:I58"/>
    <mergeCell ref="J54:N57"/>
    <mergeCell ref="F10:H11"/>
    <mergeCell ref="I10:K11"/>
    <mergeCell ref="F8:K9"/>
    <mergeCell ref="B61:E61"/>
    <mergeCell ref="F61:G61"/>
    <mergeCell ref="H61:I61"/>
    <mergeCell ref="B57:E57"/>
    <mergeCell ref="F57:G57"/>
    <mergeCell ref="H57:I57"/>
    <mergeCell ref="B55:E55"/>
    <mergeCell ref="F55:G55"/>
    <mergeCell ref="H55:I55"/>
    <mergeCell ref="B56:E56"/>
    <mergeCell ref="F56:G56"/>
    <mergeCell ref="H56:I56"/>
    <mergeCell ref="L8:L11"/>
    <mergeCell ref="M8:M11"/>
    <mergeCell ref="N8:N11"/>
    <mergeCell ref="O8:O11"/>
    <mergeCell ref="C8:D11"/>
  </mergeCells>
  <conditionalFormatting sqref="L12:L51">
    <cfRule type="cellIs" dxfId="5" priority="1" stopIfTrue="1" operator="lessThan">
      <formula>3</formula>
    </cfRule>
  </conditionalFormatting>
  <conditionalFormatting sqref="N12:N51">
    <cfRule type="cellIs" dxfId="4" priority="2" stopIfTrue="1" operator="lessThan">
      <formula>5</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oddFooter>&amp;Rtrang &amp;P/&amp;N</oddFooter>
  </headerFooter>
</worksheet>
</file>

<file path=xl/worksheets/sheet21.xml><?xml version="1.0" encoding="utf-8"?>
<worksheet xmlns="http://schemas.openxmlformats.org/spreadsheetml/2006/main" xmlns:r="http://schemas.openxmlformats.org/officeDocument/2006/relationships">
  <dimension ref="A1:O63"/>
  <sheetViews>
    <sheetView topLeftCell="A6" workbookViewId="0">
      <selection activeCell="C6" sqref="C6:G6 J6 M6:N6 A12:D51 N12:O51 L12:L51 B53:G53 B54:N61"/>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443" t="s">
        <v>966</v>
      </c>
      <c r="G3" s="443"/>
      <c r="H3" s="443"/>
      <c r="I3" s="443"/>
      <c r="J3" s="443"/>
      <c r="K3" s="443"/>
      <c r="L3" s="443"/>
      <c r="M3" s="443"/>
      <c r="N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IF(M6="","",IF(VLOOKUP(M6,'LOP-MON'!A2:Q19,16,FALSE)=0,"",VLOOKUP(M6,'LOP-MON'!A2:Q19,16,FALSE)))</f>
        <v/>
      </c>
      <c r="D6" s="435"/>
      <c r="E6" s="435"/>
      <c r="F6" s="435"/>
      <c r="G6" s="435"/>
      <c r="H6" s="436" t="s">
        <v>969</v>
      </c>
      <c r="I6" s="436"/>
      <c r="J6" s="102" t="str">
        <f>IF(M6="","",IF(VLOOKUP(CONCATENATE(MID(H6,4,4),MID(M6,1,2),MID(M6,6,2)),'LOP-MON'!A2:Q19,16,FALSE)=0,"",VLOOKUP(CONCATENATE(MID(H6,4,4),MID(M6,1,2),MID(M6,6,2)),'LOP-MON'!A2:Q19,16,FALSE)))</f>
        <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5.75">
      <c r="A12" s="2" t="str">
        <f>IF(B12="","",SUBTOTAL(3,$B$12:B12))</f>
        <v/>
      </c>
      <c r="B12" s="109" t="str">
        <f>IF(OR($C$6="",$J$6=""),"",IF(HKI!B12="","",HKI!B12))</f>
        <v/>
      </c>
      <c r="C12" s="110" t="str">
        <f>IF(OR($C$6="",$J$6=""),"",IF(HKI!C12="","",HKI!C12))</f>
        <v/>
      </c>
      <c r="D12" s="111" t="str">
        <f>IF(OR($C$6="",$J$6=""),"",IF(HKI!D12="","",HKI!D12))</f>
        <v/>
      </c>
      <c r="E12" s="29"/>
      <c r="F12" s="122"/>
      <c r="G12" s="123"/>
      <c r="H12" s="124"/>
      <c r="I12" s="123"/>
      <c r="J12" s="123"/>
      <c r="K12" s="30"/>
      <c r="L12" s="7" t="str">
        <f>IF(OR(B12="",$C$6="",$J$6=""),"",IF(ISNUMBER(E12)=TRUE,"",IF((COUNT(F12:K12))=0,0,ROUND((SUM(F12:H12)+2*SUM(I12:K12))/(COUNT(F12:H12)+2*COUNT(I12:K12)),1))))</f>
        <v/>
      </c>
      <c r="M12" s="128"/>
      <c r="N12" s="230" t="str">
        <f>IF(OR(B12="",$C$6="",$J$6=""),"",IF(ISNUMBER(E12)=TRUE,E12,ROUND((L12*0.4+M12*0.6),1)))</f>
        <v/>
      </c>
      <c r="O12" s="1" t="str">
        <f t="shared" ref="O12:O51" si="0">IF(B12="","",IF(N12="","KXL",IF(N12&lt;4,"Kém",IF(N12&lt;5,"Yếu",IF(N12&lt;6,"TB",IF(N12&lt;7,"TBK",IF(N12&lt;8,"Khá",IF(N12&lt;9,"Giỏi","XS"))))))))</f>
        <v/>
      </c>
    </row>
    <row r="13" spans="1:15" ht="15.75">
      <c r="A13" s="2" t="str">
        <f>IF(B13="","",IF(SUBTOTAL(3,$B$12:B13)=SUBTOTAL(3,$B$12:B12),"",SUBTOTAL(3,$B$12:B13)))</f>
        <v/>
      </c>
      <c r="B13" s="109" t="str">
        <f>IF(OR($C$6="",$J$6=""),"",IF(HKI!B13="","",HKI!B13))</f>
        <v/>
      </c>
      <c r="C13" s="110" t="str">
        <f>IF(OR($C$6="",$J$6=""),"",IF(HKI!C13="","",HKI!C13))</f>
        <v/>
      </c>
      <c r="D13" s="111" t="str">
        <f>IF(OR($C$6="",$J$6=""),"",IF(HKI!D13="","",HKI!D13))</f>
        <v/>
      </c>
      <c r="E13" s="29"/>
      <c r="F13" s="122"/>
      <c r="G13" s="123"/>
      <c r="H13" s="30"/>
      <c r="I13" s="123"/>
      <c r="J13" s="123"/>
      <c r="K13" s="30"/>
      <c r="L13" s="7" t="str">
        <f t="shared" ref="L13:L51" si="1">IF(OR(B13="",$C$6="",$J$6=""),"",IF(ISNUMBER(E13)=TRUE,"",IF((COUNT(F13:K13))=0,0,ROUND((SUM(F13:H13)+2*SUM(I13:K13))/(COUNT(F13:H13)+2*COUNT(I13:K13)),1))))</f>
        <v/>
      </c>
      <c r="M13" s="128"/>
      <c r="N13" s="230" t="str">
        <f t="shared" ref="N13:N51" si="2">IF(OR(B13="",$C$6="",$J$6=""),"",IF(ISNUMBER(E13)=TRUE,E13,ROUND((L13*0.4+M13*0.6),1)))</f>
        <v/>
      </c>
      <c r="O13" s="1" t="str">
        <f t="shared" si="0"/>
        <v/>
      </c>
    </row>
    <row r="14" spans="1:15" ht="15.75">
      <c r="A14" s="2" t="str">
        <f>IF(B14="","",IF(SUBTOTAL(3,$B$12:B14)=SUBTOTAL(3,$B$12:B13),"",SUBTOTAL(3,$B$12:B14)))</f>
        <v/>
      </c>
      <c r="B14" s="109" t="str">
        <f>IF(OR($C$6="",$J$6=""),"",IF(HKI!B14="","",HKI!B14))</f>
        <v/>
      </c>
      <c r="C14" s="110" t="str">
        <f>IF(OR($C$6="",$J$6=""),"",IF(HKI!C14="","",HKI!C14))</f>
        <v/>
      </c>
      <c r="D14" s="111" t="str">
        <f>IF(OR($C$6="",$J$6=""),"",IF(HKI!D14="","",HKI!D14))</f>
        <v/>
      </c>
      <c r="E14" s="29"/>
      <c r="F14" s="122"/>
      <c r="G14" s="123"/>
      <c r="H14" s="30"/>
      <c r="I14" s="123"/>
      <c r="J14" s="123"/>
      <c r="K14" s="30"/>
      <c r="L14" s="7" t="str">
        <f t="shared" si="1"/>
        <v/>
      </c>
      <c r="M14" s="128"/>
      <c r="N14" s="230" t="str">
        <f t="shared" si="2"/>
        <v/>
      </c>
      <c r="O14" s="1" t="str">
        <f t="shared" si="0"/>
        <v/>
      </c>
    </row>
    <row r="15" spans="1:15" ht="15.75">
      <c r="A15" s="2" t="str">
        <f>IF(B15="","",IF(SUBTOTAL(3,$B$12:B15)=SUBTOTAL(3,$B$12:B14),"",SUBTOTAL(3,$B$12:B15)))</f>
        <v/>
      </c>
      <c r="B15" s="109" t="str">
        <f>IF(OR($C$6="",$J$6=""),"",IF(HKI!B15="","",HKI!B15))</f>
        <v/>
      </c>
      <c r="C15" s="110" t="str">
        <f>IF(OR($C$6="",$J$6=""),"",IF(HKI!C15="","",HKI!C15))</f>
        <v/>
      </c>
      <c r="D15" s="111" t="str">
        <f>IF(OR($C$6="",$J$6=""),"",IF(HKI!D15="","",HKI!D15))</f>
        <v/>
      </c>
      <c r="E15" s="29"/>
      <c r="F15" s="122"/>
      <c r="G15" s="123"/>
      <c r="H15" s="30"/>
      <c r="I15" s="123"/>
      <c r="J15" s="123"/>
      <c r="K15" s="30"/>
      <c r="L15" s="7" t="str">
        <f t="shared" si="1"/>
        <v/>
      </c>
      <c r="M15" s="128"/>
      <c r="N15" s="230" t="str">
        <f t="shared" si="2"/>
        <v/>
      </c>
      <c r="O15" s="1" t="str">
        <f t="shared" si="0"/>
        <v/>
      </c>
    </row>
    <row r="16" spans="1:15" ht="15.75">
      <c r="A16" s="2" t="str">
        <f>IF(B16="","",IF(SUBTOTAL(3,$B$12:B16)=SUBTOTAL(3,$B$12:B15),"",SUBTOTAL(3,$B$12:B16)))</f>
        <v/>
      </c>
      <c r="B16" s="109" t="str">
        <f>IF(OR($C$6="",$J$6=""),"",IF(HKI!B16="","",HKI!B16))</f>
        <v/>
      </c>
      <c r="C16" s="110" t="str">
        <f>IF(OR($C$6="",$J$6=""),"",IF(HKI!C16="","",HKI!C16))</f>
        <v/>
      </c>
      <c r="D16" s="111" t="str">
        <f>IF(OR($C$6="",$J$6=""),"",IF(HKI!D16="","",HKI!D16))</f>
        <v/>
      </c>
      <c r="E16" s="29"/>
      <c r="F16" s="122"/>
      <c r="G16" s="123"/>
      <c r="H16" s="30"/>
      <c r="I16" s="123"/>
      <c r="J16" s="123"/>
      <c r="K16" s="30"/>
      <c r="L16" s="7" t="str">
        <f t="shared" si="1"/>
        <v/>
      </c>
      <c r="M16" s="128"/>
      <c r="N16" s="230" t="str">
        <f t="shared" si="2"/>
        <v/>
      </c>
      <c r="O16" s="1" t="str">
        <f t="shared" si="0"/>
        <v/>
      </c>
    </row>
    <row r="17" spans="1:15" ht="15.75">
      <c r="A17" s="2" t="str">
        <f>IF(B17="","",IF(SUBTOTAL(3,$B$12:B17)=SUBTOTAL(3,$B$12:B16),"",SUBTOTAL(3,$B$12:B17)))</f>
        <v/>
      </c>
      <c r="B17" s="109" t="str">
        <f>IF(OR($C$6="",$J$6=""),"",IF(HKI!B17="","",HKI!B17))</f>
        <v/>
      </c>
      <c r="C17" s="110" t="str">
        <f>IF(OR($C$6="",$J$6=""),"",IF(HKI!C17="","",HKI!C17))</f>
        <v/>
      </c>
      <c r="D17" s="111" t="str">
        <f>IF(OR($C$6="",$J$6=""),"",IF(HKI!D17="","",HKI!D17))</f>
        <v/>
      </c>
      <c r="E17" s="29"/>
      <c r="F17" s="122"/>
      <c r="G17" s="123"/>
      <c r="H17" s="30"/>
      <c r="I17" s="123"/>
      <c r="J17" s="123"/>
      <c r="K17" s="30"/>
      <c r="L17" s="7" t="str">
        <f t="shared" si="1"/>
        <v/>
      </c>
      <c r="M17" s="128"/>
      <c r="N17" s="230" t="str">
        <f t="shared" si="2"/>
        <v/>
      </c>
      <c r="O17" s="1" t="str">
        <f t="shared" si="0"/>
        <v/>
      </c>
    </row>
    <row r="18" spans="1:15" ht="15.75">
      <c r="A18" s="2" t="str">
        <f>IF(B18="","",IF(SUBTOTAL(3,$B$12:B18)=SUBTOTAL(3,$B$12:B17),"",SUBTOTAL(3,$B$12:B18)))</f>
        <v/>
      </c>
      <c r="B18" s="109" t="str">
        <f>IF(OR($C$6="",$J$6=""),"",IF(HKI!B18="","",HKI!B18))</f>
        <v/>
      </c>
      <c r="C18" s="110" t="str">
        <f>IF(OR($C$6="",$J$6=""),"",IF(HKI!C18="","",HKI!C18))</f>
        <v/>
      </c>
      <c r="D18" s="111" t="str">
        <f>IF(OR($C$6="",$J$6=""),"",IF(HKI!D18="","",HKI!D18))</f>
        <v/>
      </c>
      <c r="E18" s="29"/>
      <c r="F18" s="122"/>
      <c r="G18" s="123"/>
      <c r="H18" s="30"/>
      <c r="I18" s="123"/>
      <c r="J18" s="123"/>
      <c r="K18" s="30"/>
      <c r="L18" s="7" t="str">
        <f t="shared" si="1"/>
        <v/>
      </c>
      <c r="M18" s="128"/>
      <c r="N18" s="230" t="str">
        <f t="shared" si="2"/>
        <v/>
      </c>
      <c r="O18" s="1" t="str">
        <f t="shared" si="0"/>
        <v/>
      </c>
    </row>
    <row r="19" spans="1:15" ht="15.75">
      <c r="A19" s="2" t="str">
        <f>IF(B19="","",IF(SUBTOTAL(3,$B$12:B19)=SUBTOTAL(3,$B$12:B18),"",SUBTOTAL(3,$B$12:B19)))</f>
        <v/>
      </c>
      <c r="B19" s="109" t="str">
        <f>IF(OR($C$6="",$J$6=""),"",IF(HKI!B19="","",HKI!B19))</f>
        <v/>
      </c>
      <c r="C19" s="110" t="str">
        <f>IF(OR($C$6="",$J$6=""),"",IF(HKI!C19="","",HKI!C19))</f>
        <v/>
      </c>
      <c r="D19" s="111" t="str">
        <f>IF(OR($C$6="",$J$6=""),"",IF(HKI!D19="","",HKI!D19))</f>
        <v/>
      </c>
      <c r="E19" s="29"/>
      <c r="F19" s="122"/>
      <c r="G19" s="123"/>
      <c r="H19" s="30"/>
      <c r="I19" s="123"/>
      <c r="J19" s="123"/>
      <c r="K19" s="30"/>
      <c r="L19" s="7" t="str">
        <f t="shared" si="1"/>
        <v/>
      </c>
      <c r="M19" s="128"/>
      <c r="N19" s="230" t="str">
        <f t="shared" si="2"/>
        <v/>
      </c>
      <c r="O19" s="1" t="str">
        <f t="shared" si="0"/>
        <v/>
      </c>
    </row>
    <row r="20" spans="1:15" ht="15.75">
      <c r="A20" s="2" t="str">
        <f>IF(B20="","",IF(SUBTOTAL(3,$B$12:B20)=SUBTOTAL(3,$B$12:B19),"",SUBTOTAL(3,$B$12:B20)))</f>
        <v/>
      </c>
      <c r="B20" s="109" t="str">
        <f>IF(OR($C$6="",$J$6=""),"",IF(HKI!B20="","",HKI!B20))</f>
        <v/>
      </c>
      <c r="C20" s="110" t="str">
        <f>IF(OR($C$6="",$J$6=""),"",IF(HKI!C20="","",HKI!C20))</f>
        <v/>
      </c>
      <c r="D20" s="111" t="str">
        <f>IF(OR($C$6="",$J$6=""),"",IF(HKI!D20="","",HKI!D20))</f>
        <v/>
      </c>
      <c r="E20" s="29"/>
      <c r="F20" s="122"/>
      <c r="G20" s="123"/>
      <c r="H20" s="30"/>
      <c r="I20" s="123"/>
      <c r="J20" s="123"/>
      <c r="K20" s="30"/>
      <c r="L20" s="7" t="str">
        <f t="shared" si="1"/>
        <v/>
      </c>
      <c r="M20" s="128"/>
      <c r="N20" s="230" t="str">
        <f t="shared" si="2"/>
        <v/>
      </c>
      <c r="O20" s="1" t="str">
        <f t="shared" si="0"/>
        <v/>
      </c>
    </row>
    <row r="21" spans="1:15" ht="15.75">
      <c r="A21" s="2" t="str">
        <f>IF(B21="","",IF(SUBTOTAL(3,$B$12:B21)=SUBTOTAL(3,$B$12:B20),"",SUBTOTAL(3,$B$12:B21)))</f>
        <v/>
      </c>
      <c r="B21" s="109" t="str">
        <f>IF(OR($C$6="",$J$6=""),"",IF(HKI!B21="","",HKI!B21))</f>
        <v/>
      </c>
      <c r="C21" s="110" t="str">
        <f>IF(OR($C$6="",$J$6=""),"",IF(HKI!C21="","",HKI!C21))</f>
        <v/>
      </c>
      <c r="D21" s="111" t="str">
        <f>IF(OR($C$6="",$J$6=""),"",IF(HKI!D21="","",HKI!D21))</f>
        <v/>
      </c>
      <c r="E21" s="29"/>
      <c r="F21" s="122"/>
      <c r="G21" s="123"/>
      <c r="H21" s="30"/>
      <c r="I21" s="123"/>
      <c r="J21" s="123"/>
      <c r="K21" s="30"/>
      <c r="L21" s="7" t="str">
        <f t="shared" si="1"/>
        <v/>
      </c>
      <c r="M21" s="128"/>
      <c r="N21" s="230" t="str">
        <f t="shared" si="2"/>
        <v/>
      </c>
      <c r="O21" s="1" t="str">
        <f t="shared" si="0"/>
        <v/>
      </c>
    </row>
    <row r="22" spans="1:15" ht="15.75">
      <c r="A22" s="2" t="str">
        <f>IF(B22="","",IF(SUBTOTAL(3,$B$12:B22)=SUBTOTAL(3,$B$12:B21),"",SUBTOTAL(3,$B$12:B22)))</f>
        <v/>
      </c>
      <c r="B22" s="109" t="str">
        <f>IF(OR($C$6="",$J$6=""),"",IF(HKI!B22="","",HKI!B22))</f>
        <v/>
      </c>
      <c r="C22" s="110" t="str">
        <f>IF(OR($C$6="",$J$6=""),"",IF(HKI!C22="","",HKI!C22))</f>
        <v/>
      </c>
      <c r="D22" s="111" t="str">
        <f>IF(OR($C$6="",$J$6=""),"",IF(HKI!D22="","",HKI!D22))</f>
        <v/>
      </c>
      <c r="E22" s="29"/>
      <c r="F22" s="122"/>
      <c r="G22" s="123"/>
      <c r="H22" s="30"/>
      <c r="I22" s="123"/>
      <c r="J22" s="123"/>
      <c r="K22" s="30"/>
      <c r="L22" s="7" t="str">
        <f t="shared" si="1"/>
        <v/>
      </c>
      <c r="M22" s="128"/>
      <c r="N22" s="230" t="str">
        <f t="shared" si="2"/>
        <v/>
      </c>
      <c r="O22" s="1" t="str">
        <f t="shared" si="0"/>
        <v/>
      </c>
    </row>
    <row r="23" spans="1:15" ht="15.75">
      <c r="A23" s="2" t="str">
        <f>IF(B23="","",IF(SUBTOTAL(3,$B$12:B23)=SUBTOTAL(3,$B$12:B22),"",SUBTOTAL(3,$B$12:B23)))</f>
        <v/>
      </c>
      <c r="B23" s="109" t="str">
        <f>IF(OR($C$6="",$J$6=""),"",IF(HKI!B23="","",HKI!B23))</f>
        <v/>
      </c>
      <c r="C23" s="110" t="str">
        <f>IF(OR($C$6="",$J$6=""),"",IF(HKI!C23="","",HKI!C23))</f>
        <v/>
      </c>
      <c r="D23" s="111" t="str">
        <f>IF(OR($C$6="",$J$6=""),"",IF(HKI!D23="","",HKI!D23))</f>
        <v/>
      </c>
      <c r="E23" s="29"/>
      <c r="F23" s="122"/>
      <c r="G23" s="123"/>
      <c r="H23" s="30"/>
      <c r="I23" s="123"/>
      <c r="J23" s="123"/>
      <c r="K23" s="30"/>
      <c r="L23" s="7" t="str">
        <f t="shared" si="1"/>
        <v/>
      </c>
      <c r="M23" s="128"/>
      <c r="N23" s="230" t="str">
        <f t="shared" si="2"/>
        <v/>
      </c>
      <c r="O23" s="1" t="str">
        <f t="shared" si="0"/>
        <v/>
      </c>
    </row>
    <row r="24" spans="1:15" ht="15.75">
      <c r="A24" s="2" t="str">
        <f>IF(B24="","",IF(SUBTOTAL(3,$B$12:B24)=SUBTOTAL(3,$B$12:B23),"",SUBTOTAL(3,$B$12:B24)))</f>
        <v/>
      </c>
      <c r="B24" s="109" t="str">
        <f>IF(OR($C$6="",$J$6=""),"",IF(HKI!B24="","",HKI!B24))</f>
        <v/>
      </c>
      <c r="C24" s="110" t="str">
        <f>IF(OR($C$6="",$J$6=""),"",IF(HKI!C24="","",HKI!C24))</f>
        <v/>
      </c>
      <c r="D24" s="111" t="str">
        <f>IF(OR($C$6="",$J$6=""),"",IF(HKI!D24="","",HKI!D24))</f>
        <v/>
      </c>
      <c r="E24" s="29"/>
      <c r="F24" s="122"/>
      <c r="G24" s="123"/>
      <c r="H24" s="30"/>
      <c r="I24" s="123"/>
      <c r="J24" s="123"/>
      <c r="K24" s="30"/>
      <c r="L24" s="7" t="str">
        <f t="shared" si="1"/>
        <v/>
      </c>
      <c r="M24" s="128"/>
      <c r="N24" s="230" t="str">
        <f t="shared" si="2"/>
        <v/>
      </c>
      <c r="O24" s="1" t="str">
        <f t="shared" si="0"/>
        <v/>
      </c>
    </row>
    <row r="25" spans="1:15" ht="15.75">
      <c r="A25" s="2" t="str">
        <f>IF(B25="","",IF(SUBTOTAL(3,$B$12:B25)=SUBTOTAL(3,$B$12:B24),"",SUBTOTAL(3,$B$12:B25)))</f>
        <v/>
      </c>
      <c r="B25" s="109" t="str">
        <f>IF(OR($C$6="",$J$6=""),"",IF(HKI!B25="","",HKI!B25))</f>
        <v/>
      </c>
      <c r="C25" s="110" t="str">
        <f>IF(OR($C$6="",$J$6=""),"",IF(HKI!C25="","",HKI!C25))</f>
        <v/>
      </c>
      <c r="D25" s="111" t="str">
        <f>IF(OR($C$6="",$J$6=""),"",IF(HKI!D25="","",HKI!D25))</f>
        <v/>
      </c>
      <c r="E25" s="29"/>
      <c r="F25" s="122"/>
      <c r="G25" s="123"/>
      <c r="H25" s="30"/>
      <c r="I25" s="123"/>
      <c r="J25" s="123"/>
      <c r="K25" s="30"/>
      <c r="L25" s="7" t="str">
        <f t="shared" si="1"/>
        <v/>
      </c>
      <c r="M25" s="128"/>
      <c r="N25" s="230" t="str">
        <f t="shared" si="2"/>
        <v/>
      </c>
      <c r="O25" s="1" t="str">
        <f t="shared" si="0"/>
        <v/>
      </c>
    </row>
    <row r="26" spans="1:15" ht="15.75">
      <c r="A26" s="2" t="str">
        <f>IF(B26="","",IF(SUBTOTAL(3,$B$12:B26)=SUBTOTAL(3,$B$12:B25),"",SUBTOTAL(3,$B$12:B26)))</f>
        <v/>
      </c>
      <c r="B26" s="109" t="str">
        <f>IF(OR($C$6="",$J$6=""),"",IF(HKI!B26="","",HKI!B26))</f>
        <v/>
      </c>
      <c r="C26" s="110" t="str">
        <f>IF(OR($C$6="",$J$6=""),"",IF(HKI!C26="","",HKI!C26))</f>
        <v/>
      </c>
      <c r="D26" s="111" t="str">
        <f>IF(OR($C$6="",$J$6=""),"",IF(HKI!D26="","",HKI!D26))</f>
        <v/>
      </c>
      <c r="E26" s="29"/>
      <c r="F26" s="122"/>
      <c r="G26" s="123"/>
      <c r="H26" s="30"/>
      <c r="I26" s="123"/>
      <c r="J26" s="123"/>
      <c r="K26" s="30"/>
      <c r="L26" s="7" t="str">
        <f t="shared" si="1"/>
        <v/>
      </c>
      <c r="M26" s="128"/>
      <c r="N26" s="230" t="str">
        <f t="shared" si="2"/>
        <v/>
      </c>
      <c r="O26" s="1" t="str">
        <f t="shared" si="0"/>
        <v/>
      </c>
    </row>
    <row r="27" spans="1:15" ht="15.75">
      <c r="A27" s="2" t="str">
        <f>IF(B27="","",IF(SUBTOTAL(3,$B$12:B27)=SUBTOTAL(3,$B$12:B26),"",SUBTOTAL(3,$B$12:B27)))</f>
        <v/>
      </c>
      <c r="B27" s="109" t="str">
        <f>IF(OR($C$6="",$J$6=""),"",IF(HKI!B27="","",HKI!B27))</f>
        <v/>
      </c>
      <c r="C27" s="110" t="str">
        <f>IF(OR($C$6="",$J$6=""),"",IF(HKI!C27="","",HKI!C27))</f>
        <v/>
      </c>
      <c r="D27" s="111" t="str">
        <f>IF(OR($C$6="",$J$6=""),"",IF(HKI!D27="","",HKI!D27))</f>
        <v/>
      </c>
      <c r="E27" s="29"/>
      <c r="F27" s="122"/>
      <c r="G27" s="123"/>
      <c r="H27" s="30"/>
      <c r="I27" s="123"/>
      <c r="J27" s="123"/>
      <c r="K27" s="30"/>
      <c r="L27" s="7" t="str">
        <f t="shared" si="1"/>
        <v/>
      </c>
      <c r="M27" s="128"/>
      <c r="N27" s="230" t="str">
        <f t="shared" si="2"/>
        <v/>
      </c>
      <c r="O27" s="1" t="str">
        <f t="shared" si="0"/>
        <v/>
      </c>
    </row>
    <row r="28" spans="1:15" ht="15.75">
      <c r="A28" s="2" t="str">
        <f>IF(B28="","",IF(SUBTOTAL(3,$B$12:B28)=SUBTOTAL(3,$B$12:B27),"",SUBTOTAL(3,$B$12:B28)))</f>
        <v/>
      </c>
      <c r="B28" s="109" t="str">
        <f>IF(OR($C$6="",$J$6=""),"",IF(HKI!B28="","",HKI!B28))</f>
        <v/>
      </c>
      <c r="C28" s="110" t="str">
        <f>IF(OR($C$6="",$J$6=""),"",IF(HKI!C28="","",HKI!C28))</f>
        <v/>
      </c>
      <c r="D28" s="111" t="str">
        <f>IF(OR($C$6="",$J$6=""),"",IF(HKI!D28="","",HKI!D28))</f>
        <v/>
      </c>
      <c r="E28" s="29"/>
      <c r="F28" s="122"/>
      <c r="G28" s="123"/>
      <c r="H28" s="30"/>
      <c r="I28" s="123"/>
      <c r="J28" s="123"/>
      <c r="K28" s="30"/>
      <c r="L28" s="7" t="str">
        <f t="shared" si="1"/>
        <v/>
      </c>
      <c r="M28" s="128"/>
      <c r="N28" s="230" t="str">
        <f t="shared" si="2"/>
        <v/>
      </c>
      <c r="O28" s="1" t="str">
        <f t="shared" si="0"/>
        <v/>
      </c>
    </row>
    <row r="29" spans="1:15" ht="15.75">
      <c r="A29" s="2" t="str">
        <f>IF(B29="","",IF(SUBTOTAL(3,$B$12:B29)=SUBTOTAL(3,$B$12:B28),"",SUBTOTAL(3,$B$12:B29)))</f>
        <v/>
      </c>
      <c r="B29" s="109" t="str">
        <f>IF(OR($C$6="",$J$6=""),"",IF(HKI!B29="","",HKI!B29))</f>
        <v/>
      </c>
      <c r="C29" s="110" t="str">
        <f>IF(OR($C$6="",$J$6=""),"",IF(HKI!C29="","",HKI!C29))</f>
        <v/>
      </c>
      <c r="D29" s="111" t="str">
        <f>IF(OR($C$6="",$J$6=""),"",IF(HKI!D29="","",HKI!D29))</f>
        <v/>
      </c>
      <c r="E29" s="29"/>
      <c r="F29" s="122"/>
      <c r="G29" s="123"/>
      <c r="H29" s="30"/>
      <c r="I29" s="123"/>
      <c r="J29" s="123"/>
      <c r="K29" s="30"/>
      <c r="L29" s="7" t="str">
        <f t="shared" si="1"/>
        <v/>
      </c>
      <c r="M29" s="128"/>
      <c r="N29" s="230" t="str">
        <f t="shared" si="2"/>
        <v/>
      </c>
      <c r="O29" s="1" t="str">
        <f t="shared" si="0"/>
        <v/>
      </c>
    </row>
    <row r="30" spans="1:15" ht="15.75">
      <c r="A30" s="2" t="str">
        <f>IF(B30="","",IF(SUBTOTAL(3,$B$12:B30)=SUBTOTAL(3,$B$12:B29),"",SUBTOTAL(3,$B$12:B30)))</f>
        <v/>
      </c>
      <c r="B30" s="109" t="str">
        <f>IF(OR($C$6="",$J$6=""),"",IF(HKI!B30="","",HKI!B30))</f>
        <v/>
      </c>
      <c r="C30" s="110" t="str">
        <f>IF(OR($C$6="",$J$6=""),"",IF(HKI!C30="","",HKI!C30))</f>
        <v/>
      </c>
      <c r="D30" s="111" t="str">
        <f>IF(OR($C$6="",$J$6=""),"",IF(HKI!D30="","",HKI!D30))</f>
        <v/>
      </c>
      <c r="E30" s="29"/>
      <c r="F30" s="122"/>
      <c r="G30" s="123"/>
      <c r="H30" s="30"/>
      <c r="I30" s="123"/>
      <c r="J30" s="123"/>
      <c r="K30" s="30"/>
      <c r="L30" s="7" t="str">
        <f t="shared" si="1"/>
        <v/>
      </c>
      <c r="M30" s="128"/>
      <c r="N30" s="230" t="str">
        <f t="shared" si="2"/>
        <v/>
      </c>
      <c r="O30" s="1" t="str">
        <f t="shared" si="0"/>
        <v/>
      </c>
    </row>
    <row r="31" spans="1:15" ht="15.75">
      <c r="A31" s="2" t="str">
        <f>IF(B31="","",IF(SUBTOTAL(3,$B$12:B31)=SUBTOTAL(3,$B$12:B30),"",SUBTOTAL(3,$B$12:B31)))</f>
        <v/>
      </c>
      <c r="B31" s="109" t="str">
        <f>IF(OR($C$6="",$J$6=""),"",IF(HKI!B31="","",HKI!B31))</f>
        <v/>
      </c>
      <c r="C31" s="110" t="str">
        <f>IF(OR($C$6="",$J$6=""),"",IF(HKI!C31="","",HKI!C31))</f>
        <v/>
      </c>
      <c r="D31" s="111" t="str">
        <f>IF(OR($C$6="",$J$6=""),"",IF(HKI!D31="","",HKI!D31))</f>
        <v/>
      </c>
      <c r="E31" s="29"/>
      <c r="F31" s="122"/>
      <c r="G31" s="123"/>
      <c r="H31" s="30"/>
      <c r="I31" s="123"/>
      <c r="J31" s="123"/>
      <c r="K31" s="30"/>
      <c r="L31" s="7" t="str">
        <f t="shared" si="1"/>
        <v/>
      </c>
      <c r="M31" s="128"/>
      <c r="N31" s="230" t="str">
        <f t="shared" si="2"/>
        <v/>
      </c>
      <c r="O31" s="1" t="str">
        <f t="shared" si="0"/>
        <v/>
      </c>
    </row>
    <row r="32" spans="1:15" ht="15.75">
      <c r="A32" s="2" t="str">
        <f>IF(B32="","",IF(SUBTOTAL(3,$B$12:B32)=SUBTOTAL(3,$B$12:B31),"",SUBTOTAL(3,$B$12:B32)))</f>
        <v/>
      </c>
      <c r="B32" s="109" t="str">
        <f>IF(OR($C$6="",$J$6=""),"",IF(HKI!B32="","",HKI!B32))</f>
        <v/>
      </c>
      <c r="C32" s="110" t="str">
        <f>IF(OR($C$6="",$J$6=""),"",IF(HKI!C32="","",HKI!C32))</f>
        <v/>
      </c>
      <c r="D32" s="111" t="str">
        <f>IF(OR($C$6="",$J$6=""),"",IF(HKI!D32="","",HKI!D32))</f>
        <v/>
      </c>
      <c r="E32" s="29"/>
      <c r="F32" s="122"/>
      <c r="G32" s="123"/>
      <c r="H32" s="30"/>
      <c r="I32" s="123"/>
      <c r="J32" s="123"/>
      <c r="K32" s="30"/>
      <c r="L32" s="7" t="str">
        <f t="shared" si="1"/>
        <v/>
      </c>
      <c r="M32" s="128"/>
      <c r="N32" s="230" t="str">
        <f t="shared" si="2"/>
        <v/>
      </c>
      <c r="O32" s="1" t="str">
        <f t="shared" si="0"/>
        <v/>
      </c>
    </row>
    <row r="33" spans="1:15" ht="15.75">
      <c r="A33" s="2" t="str">
        <f>IF(B33="","",IF(SUBTOTAL(3,$B$12:B33)=SUBTOTAL(3,$B$12:B32),"",SUBTOTAL(3,$B$12:B33)))</f>
        <v/>
      </c>
      <c r="B33" s="109" t="str">
        <f>IF(OR($C$6="",$J$6=""),"",IF(HKI!B33="","",HKI!B33))</f>
        <v/>
      </c>
      <c r="C33" s="110" t="str">
        <f>IF(OR($C$6="",$J$6=""),"",IF(HKI!C33="","",HKI!C33))</f>
        <v/>
      </c>
      <c r="D33" s="111" t="str">
        <f>IF(OR($C$6="",$J$6=""),"",IF(HKI!D33="","",HKI!D33))</f>
        <v/>
      </c>
      <c r="E33" s="29"/>
      <c r="F33" s="122"/>
      <c r="G33" s="123"/>
      <c r="H33" s="30"/>
      <c r="I33" s="123"/>
      <c r="J33" s="123"/>
      <c r="K33" s="30"/>
      <c r="L33" s="7" t="str">
        <f t="shared" si="1"/>
        <v/>
      </c>
      <c r="M33" s="128"/>
      <c r="N33" s="230" t="str">
        <f t="shared" si="2"/>
        <v/>
      </c>
      <c r="O33" s="1" t="str">
        <f t="shared" si="0"/>
        <v/>
      </c>
    </row>
    <row r="34" spans="1:15" ht="15.75">
      <c r="A34" s="2" t="str">
        <f>IF(B34="","",IF(SUBTOTAL(3,$B$12:B34)=SUBTOTAL(3,$B$12:B33),"",SUBTOTAL(3,$B$12:B34)))</f>
        <v/>
      </c>
      <c r="B34" s="109" t="str">
        <f>IF(OR($C$6="",$J$6=""),"",IF(HKI!B34="","",HKI!B34))</f>
        <v/>
      </c>
      <c r="C34" s="110" t="str">
        <f>IF(OR($C$6="",$J$6=""),"",IF(HKI!C34="","",HKI!C34))</f>
        <v/>
      </c>
      <c r="D34" s="111" t="str">
        <f>IF(OR($C$6="",$J$6=""),"",IF(HKI!D34="","",HKI!D34))</f>
        <v/>
      </c>
      <c r="E34" s="29"/>
      <c r="F34" s="122"/>
      <c r="G34" s="123"/>
      <c r="H34" s="30"/>
      <c r="I34" s="123"/>
      <c r="J34" s="123"/>
      <c r="K34" s="30"/>
      <c r="L34" s="7" t="str">
        <f t="shared" si="1"/>
        <v/>
      </c>
      <c r="M34" s="128"/>
      <c r="N34" s="230" t="str">
        <f t="shared" si="2"/>
        <v/>
      </c>
      <c r="O34" s="1" t="str">
        <f t="shared" si="0"/>
        <v/>
      </c>
    </row>
    <row r="35" spans="1:15" ht="15.75">
      <c r="A35" s="2" t="str">
        <f>IF(B35="","",IF(SUBTOTAL(3,$B$12:B35)=SUBTOTAL(3,$B$12:B34),"",SUBTOTAL(3,$B$12:B35)))</f>
        <v/>
      </c>
      <c r="B35" s="109" t="str">
        <f>IF(OR($C$6="",$J$6=""),"",IF(HKI!B35="","",HKI!B35))</f>
        <v/>
      </c>
      <c r="C35" s="110" t="str">
        <f>IF(OR($C$6="",$J$6=""),"",IF(HKI!C35="","",HKI!C35))</f>
        <v/>
      </c>
      <c r="D35" s="111" t="str">
        <f>IF(OR($C$6="",$J$6=""),"",IF(HKI!D35="","",HKI!D35))</f>
        <v/>
      </c>
      <c r="E35" s="29"/>
      <c r="F35" s="122"/>
      <c r="G35" s="123"/>
      <c r="H35" s="30"/>
      <c r="I35" s="123"/>
      <c r="J35" s="123"/>
      <c r="K35" s="30"/>
      <c r="L35" s="7" t="str">
        <f t="shared" si="1"/>
        <v/>
      </c>
      <c r="M35" s="128"/>
      <c r="N35" s="230" t="str">
        <f t="shared" si="2"/>
        <v/>
      </c>
      <c r="O35" s="1" t="str">
        <f t="shared" si="0"/>
        <v/>
      </c>
    </row>
    <row r="36" spans="1:15" ht="15.75">
      <c r="A36" s="2" t="str">
        <f>IF(B36="","",IF(SUBTOTAL(3,$B$12:B36)=SUBTOTAL(3,$B$12:B35),"",SUBTOTAL(3,$B$12:B36)))</f>
        <v/>
      </c>
      <c r="B36" s="109" t="str">
        <f>IF(OR($C$6="",$J$6=""),"",IF(HKI!B36="","",HKI!B36))</f>
        <v/>
      </c>
      <c r="C36" s="110" t="str">
        <f>IF(OR($C$6="",$J$6=""),"",IF(HKI!C36="","",HKI!C36))</f>
        <v/>
      </c>
      <c r="D36" s="111" t="str">
        <f>IF(OR($C$6="",$J$6=""),"",IF(HKI!D36="","",HKI!D36))</f>
        <v/>
      </c>
      <c r="E36" s="29"/>
      <c r="F36" s="122"/>
      <c r="G36" s="123"/>
      <c r="H36" s="30"/>
      <c r="I36" s="123"/>
      <c r="J36" s="123"/>
      <c r="K36" s="30"/>
      <c r="L36" s="7" t="str">
        <f t="shared" si="1"/>
        <v/>
      </c>
      <c r="M36" s="128"/>
      <c r="N36" s="230" t="str">
        <f t="shared" si="2"/>
        <v/>
      </c>
      <c r="O36" s="1" t="str">
        <f t="shared" si="0"/>
        <v/>
      </c>
    </row>
    <row r="37" spans="1:15" ht="15.75">
      <c r="A37" s="2" t="str">
        <f>IF(B37="","",IF(SUBTOTAL(3,$B$12:B37)=SUBTOTAL(3,$B$12:B36),"",SUBTOTAL(3,$B$12:B37)))</f>
        <v/>
      </c>
      <c r="B37" s="109" t="str">
        <f>IF(OR($C$6="",$J$6=""),"",IF(HKI!B37="","",HKI!B37))</f>
        <v/>
      </c>
      <c r="C37" s="110" t="str">
        <f>IF(OR($C$6="",$J$6=""),"",IF(HKI!C37="","",HKI!C37))</f>
        <v/>
      </c>
      <c r="D37" s="111" t="str">
        <f>IF(OR($C$6="",$J$6=""),"",IF(HKI!D37="","",HKI!D37))</f>
        <v/>
      </c>
      <c r="E37" s="29"/>
      <c r="F37" s="125"/>
      <c r="G37" s="126"/>
      <c r="H37" s="30"/>
      <c r="I37" s="126"/>
      <c r="J37" s="126"/>
      <c r="K37" s="30"/>
      <c r="L37" s="7" t="str">
        <f t="shared" si="1"/>
        <v/>
      </c>
      <c r="M37" s="128"/>
      <c r="N37" s="230" t="str">
        <f t="shared" si="2"/>
        <v/>
      </c>
      <c r="O37" s="1" t="str">
        <f t="shared" si="0"/>
        <v/>
      </c>
    </row>
    <row r="38" spans="1:15" ht="15.75">
      <c r="A38" s="2" t="str">
        <f>IF(B38="","",IF(SUBTOTAL(3,$B$12:B38)=SUBTOTAL(3,$B$12:B37),"",SUBTOTAL(3,$B$12:B38)))</f>
        <v/>
      </c>
      <c r="B38" s="109" t="str">
        <f>IF(OR($C$6="",$J$6=""),"",IF(HKI!B38="","",HKI!B38))</f>
        <v/>
      </c>
      <c r="C38" s="110" t="str">
        <f>IF(OR($C$6="",$J$6=""),"",IF(HKI!C38="","",HKI!C38))</f>
        <v/>
      </c>
      <c r="D38" s="111" t="str">
        <f>IF(OR($C$6="",$J$6=""),"",IF(HKI!D38="","",HKI!D38))</f>
        <v/>
      </c>
      <c r="E38" s="29"/>
      <c r="F38" s="122"/>
      <c r="G38" s="123"/>
      <c r="H38" s="30"/>
      <c r="I38" s="123"/>
      <c r="J38" s="123"/>
      <c r="K38" s="30"/>
      <c r="L38" s="7" t="str">
        <f t="shared" si="1"/>
        <v/>
      </c>
      <c r="M38" s="128"/>
      <c r="N38" s="230" t="str">
        <f t="shared" si="2"/>
        <v/>
      </c>
      <c r="O38" s="1" t="str">
        <f t="shared" si="0"/>
        <v/>
      </c>
    </row>
    <row r="39" spans="1:15" ht="15.75">
      <c r="A39" s="2" t="str">
        <f>IF(B39="","",IF(SUBTOTAL(3,$B$12:B39)=SUBTOTAL(3,$B$12:B38),"",SUBTOTAL(3,$B$12:B39)))</f>
        <v/>
      </c>
      <c r="B39" s="109" t="str">
        <f>IF(OR($C$6="",$J$6=""),"",IF(HKI!B39="","",HKI!B39))</f>
        <v/>
      </c>
      <c r="C39" s="110" t="str">
        <f>IF(OR($C$6="",$J$6=""),"",IF(HKI!C39="","",HKI!C39))</f>
        <v/>
      </c>
      <c r="D39" s="111" t="str">
        <f>IF(OR($C$6="",$J$6=""),"",IF(HKI!D39="","",HKI!D39))</f>
        <v/>
      </c>
      <c r="E39" s="29"/>
      <c r="F39" s="122"/>
      <c r="G39" s="123"/>
      <c r="H39" s="30"/>
      <c r="I39" s="123"/>
      <c r="J39" s="123"/>
      <c r="K39" s="30"/>
      <c r="L39" s="7" t="str">
        <f t="shared" si="1"/>
        <v/>
      </c>
      <c r="M39" s="128"/>
      <c r="N39" s="230" t="str">
        <f t="shared" si="2"/>
        <v/>
      </c>
      <c r="O39" s="1" t="str">
        <f t="shared" si="0"/>
        <v/>
      </c>
    </row>
    <row r="40" spans="1:15" ht="15.75">
      <c r="A40" s="2" t="str">
        <f>IF(B40="","",IF(SUBTOTAL(3,$B$12:B40)=SUBTOTAL(3,$B$12:B39),"",SUBTOTAL(3,$B$12:B40)))</f>
        <v/>
      </c>
      <c r="B40" s="109" t="str">
        <f>IF(OR($C$6="",$J$6=""),"",IF(HKI!B40="","",HKI!B40))</f>
        <v/>
      </c>
      <c r="C40" s="110" t="str">
        <f>IF(OR($C$6="",$J$6=""),"",IF(HKI!C40="","",HKI!C40))</f>
        <v/>
      </c>
      <c r="D40" s="111" t="str">
        <f>IF(OR($C$6="",$J$6=""),"",IF(HKI!D40="","",HKI!D40))</f>
        <v/>
      </c>
      <c r="E40" s="29"/>
      <c r="F40" s="122"/>
      <c r="G40" s="123"/>
      <c r="H40" s="30"/>
      <c r="I40" s="123"/>
      <c r="J40" s="123"/>
      <c r="K40" s="30"/>
      <c r="L40" s="7" t="str">
        <f t="shared" si="1"/>
        <v/>
      </c>
      <c r="M40" s="128"/>
      <c r="N40" s="230" t="str">
        <f t="shared" si="2"/>
        <v/>
      </c>
      <c r="O40" s="1" t="str">
        <f t="shared" si="0"/>
        <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si="0"/>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0"/>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0"/>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0"/>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0"/>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0"/>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0"/>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0"/>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0"/>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0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0 SV</v>
      </c>
      <c r="G54" s="423"/>
      <c r="H54" s="423" t="str">
        <f>IF(B12="","","("&amp;ROUND(COUNTIF($O$12:$O$51,"XS")*100/MAX($A$12:$A$51),2)&amp;"%"&amp;")")</f>
        <v/>
      </c>
      <c r="I54" s="423"/>
      <c r="J54" s="421" t="str">
        <f>IF(B12="","","Tổng số SV có điểm &gt;= 5 đ : "&amp;COUNTIF(N12:N51,"&gt;=5")&amp;" SV"&amp;" ("&amp;ROUND(COUNTIF(N12:N51,"&gt;=5")*100/MAX($A$12:$A$51),2)&amp;"%"&amp;")")</f>
        <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0 SV</v>
      </c>
      <c r="G55" s="423"/>
      <c r="H55" s="423" t="str">
        <f>IF(B12="","","("&amp;ROUND(COUNTIF($O$12:$O$51,"Giỏi")*100/MAX($A$12:$A$51),2)&amp;"%"&amp;")")</f>
        <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0 SV</v>
      </c>
      <c r="G56" s="423"/>
      <c r="H56" s="423" t="str">
        <f>IF(B12="","","("&amp;ROUND(COUNTIF($O$12:$O$51,"Khá")*100/MAX($A$12:$A$51),2)&amp;"%"&amp;")")</f>
        <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0 SV</v>
      </c>
      <c r="G57" s="423"/>
      <c r="H57" s="423" t="str">
        <f>IF(B12="","","("&amp;ROUND(COUNTIF($O$12:$O$51,"TBK")*100/MAX($A$12:$A$51),2)&amp;"%"&amp;")")</f>
        <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0 SV</v>
      </c>
      <c r="G58" s="423"/>
      <c r="H58" s="423" t="str">
        <f>IF(B12="","","("&amp;ROUND(COUNTIF($O$12:$O$51,"TB")*100/MAX($A$12:$A$51),2)&amp;"%"&amp;")")</f>
        <v/>
      </c>
      <c r="I58" s="423"/>
      <c r="J58" s="422" t="str">
        <f>IF(B12="","","Tổng số SV có điểm &lt; 5 đ : "&amp;COUNTIF(N12:N51,"&lt;5")&amp;" SV"&amp;" ("&amp;ROUND(COUNTIF(N12:N51,"&lt;5")*100/MAX($A$12:$A$51),2)&amp;"%"&amp;")")</f>
        <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0 SV</v>
      </c>
      <c r="G59" s="423"/>
      <c r="H59" s="423" t="str">
        <f>IF(B12="","","("&amp;ROUND(COUNTIF($O$12:$O$51,"Yếu")*100/MAX($A$12:$A$51),2)&amp;"%"&amp;")")</f>
        <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0 SV</v>
      </c>
      <c r="G60" s="423"/>
      <c r="H60" s="423" t="str">
        <f>IF(B12="","","("&amp;ROUND(COUNTIF($O$12:$O$51,"Kém")*100/MAX($A$12:$A$51),2)&amp;"%"&amp;")")</f>
        <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F3:N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B55:E55"/>
    <mergeCell ref="F55:G55"/>
    <mergeCell ref="H55:I55"/>
    <mergeCell ref="B56:E56"/>
    <mergeCell ref="F56:G56"/>
    <mergeCell ref="H56:I56"/>
    <mergeCell ref="B57:E57"/>
    <mergeCell ref="F57:G57"/>
    <mergeCell ref="H57:I57"/>
    <mergeCell ref="B58:E58"/>
    <mergeCell ref="F58:G58"/>
    <mergeCell ref="H58:I58"/>
    <mergeCell ref="K63:N63"/>
    <mergeCell ref="B59:E59"/>
    <mergeCell ref="F59:G59"/>
    <mergeCell ref="H59:I59"/>
    <mergeCell ref="B60:E60"/>
    <mergeCell ref="F60:G60"/>
    <mergeCell ref="H60:I60"/>
    <mergeCell ref="B61:E61"/>
    <mergeCell ref="F61:G61"/>
    <mergeCell ref="H61:I61"/>
    <mergeCell ref="A63:C63"/>
    <mergeCell ref="D63:H63"/>
    <mergeCell ref="M8:M11"/>
    <mergeCell ref="N8:N11"/>
    <mergeCell ref="O8:O11"/>
    <mergeCell ref="J54:N57"/>
    <mergeCell ref="J58:N61"/>
    <mergeCell ref="C8:D11"/>
    <mergeCell ref="F10:H11"/>
    <mergeCell ref="I10:K11"/>
    <mergeCell ref="F8:K9"/>
    <mergeCell ref="L8:L11"/>
  </mergeCells>
  <conditionalFormatting sqref="L12:L51">
    <cfRule type="cellIs" dxfId="3" priority="1" stopIfTrue="1" operator="lessThan">
      <formula>3</formula>
    </cfRule>
  </conditionalFormatting>
  <conditionalFormatting sqref="N12:N51">
    <cfRule type="cellIs" dxfId="2" priority="2" stopIfTrue="1" operator="lessThan">
      <formula>5</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oddFooter>&amp;Rtrang &amp;P/&amp;N</oddFooter>
  </headerFooter>
</worksheet>
</file>

<file path=xl/worksheets/sheet22.xml><?xml version="1.0" encoding="utf-8"?>
<worksheet xmlns="http://schemas.openxmlformats.org/spreadsheetml/2006/main" xmlns:r="http://schemas.openxmlformats.org/officeDocument/2006/relationships">
  <dimension ref="A1:O63"/>
  <sheetViews>
    <sheetView workbookViewId="0">
      <selection activeCell="P14" sqref="P14"/>
    </sheetView>
  </sheetViews>
  <sheetFormatPr defaultRowHeight="12.75"/>
  <cols>
    <col min="1" max="1" width="4.28515625" style="19" customWidth="1"/>
    <col min="2" max="2" width="14.7109375" style="19" customWidth="1"/>
    <col min="3" max="3" width="17.7109375" style="19" bestFit="1" customWidth="1"/>
    <col min="4" max="4" width="9.14062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 width="9.140625" style="19" bestFit="1"/>
    <col min="17" max="16384" width="9.140625" style="19"/>
  </cols>
  <sheetData>
    <row r="1" spans="1:15" ht="15.75">
      <c r="A1" s="439" t="s">
        <v>962</v>
      </c>
      <c r="B1" s="439"/>
      <c r="C1" s="439"/>
      <c r="D1" s="439"/>
      <c r="E1" s="18"/>
      <c r="F1" s="440" t="s">
        <v>963</v>
      </c>
      <c r="G1" s="440"/>
      <c r="H1" s="440"/>
      <c r="I1" s="440"/>
      <c r="J1" s="440"/>
      <c r="K1" s="440"/>
      <c r="L1" s="440"/>
      <c r="M1" s="440"/>
      <c r="N1" s="440"/>
    </row>
    <row r="2" spans="1:15" ht="15.75">
      <c r="A2" s="441" t="s">
        <v>964</v>
      </c>
      <c r="B2" s="441"/>
      <c r="C2" s="441"/>
      <c r="D2" s="441"/>
      <c r="E2" s="20"/>
      <c r="F2" s="440" t="s">
        <v>965</v>
      </c>
      <c r="G2" s="440"/>
      <c r="H2" s="440"/>
      <c r="I2" s="440"/>
      <c r="J2" s="440"/>
      <c r="K2" s="440"/>
      <c r="L2" s="440"/>
      <c r="M2" s="440"/>
      <c r="N2" s="440"/>
    </row>
    <row r="3" spans="1:15" s="32" customFormat="1" ht="15.75">
      <c r="A3" s="442" t="s">
        <v>966</v>
      </c>
      <c r="B3" s="442"/>
      <c r="C3" s="442"/>
      <c r="D3" s="442"/>
      <c r="E3" s="127"/>
      <c r="F3" s="127"/>
      <c r="G3" s="443" t="s">
        <v>966</v>
      </c>
      <c r="H3" s="443"/>
      <c r="I3" s="443"/>
      <c r="J3" s="443"/>
      <c r="K3" s="443"/>
      <c r="L3" s="443"/>
      <c r="M3" s="443"/>
    </row>
    <row r="4" spans="1:15" ht="18.75">
      <c r="A4" s="434" t="s">
        <v>967</v>
      </c>
      <c r="B4" s="434"/>
      <c r="C4" s="434"/>
      <c r="D4" s="434"/>
      <c r="E4" s="434"/>
      <c r="F4" s="434"/>
      <c r="G4" s="434"/>
      <c r="H4" s="434"/>
      <c r="I4" s="434"/>
      <c r="J4" s="434"/>
      <c r="K4" s="434"/>
      <c r="L4" s="434"/>
      <c r="M4" s="434"/>
      <c r="N4" s="434"/>
    </row>
    <row r="5" spans="1:15" ht="18.75">
      <c r="A5" s="434"/>
      <c r="B5" s="434"/>
      <c r="C5" s="434"/>
      <c r="D5" s="434"/>
      <c r="E5" s="434"/>
      <c r="F5" s="434"/>
      <c r="G5" s="434"/>
      <c r="H5" s="434"/>
      <c r="I5" s="434"/>
      <c r="J5" s="434"/>
      <c r="K5" s="434"/>
      <c r="L5" s="434"/>
      <c r="M5" s="434"/>
      <c r="N5" s="434"/>
    </row>
    <row r="6" spans="1:15" s="21" customFormat="1" ht="15">
      <c r="B6" s="22" t="s">
        <v>968</v>
      </c>
      <c r="C6" s="435" t="str">
        <f>IF(M6="","",IF(VLOOKUP(M6,'LOP-MON'!A2:Q19,17,FALSE)=0,"",VLOOKUP(M6,'LOP-MON'!A2:Q19,17,FALSE)))</f>
        <v/>
      </c>
      <c r="D6" s="435"/>
      <c r="E6" s="435"/>
      <c r="F6" s="435"/>
      <c r="G6" s="435"/>
      <c r="H6" s="436" t="s">
        <v>969</v>
      </c>
      <c r="I6" s="436"/>
      <c r="J6" s="102" t="str">
        <f>IF(M6="","",IF(VLOOKUP(CONCATENATE(MID(H6,4,4),MID(M6,1,2),MID(M6,6,2)),'LOP-MON'!A2:Q19,17,FALSE)=0,"",VLOOKUP(CONCATENATE(MID(H6,4,4),MID(M6,1,2),MID(M6,6,2)),'LOP-MON'!A2:Q19,17,FALSE)))</f>
        <v/>
      </c>
      <c r="K6" s="437" t="s">
        <v>877</v>
      </c>
      <c r="L6" s="437"/>
      <c r="M6" s="438" t="str">
        <f>IF(HKI!D3="","",HKI!D3)</f>
        <v>13TC-Đ2</v>
      </c>
      <c r="N6" s="438"/>
    </row>
    <row r="7" spans="1:15" s="21" customFormat="1" ht="15" customHeight="1">
      <c r="C7" s="24" t="s">
        <v>880</v>
      </c>
      <c r="D7" s="24" t="s">
        <v>881</v>
      </c>
      <c r="E7" s="108"/>
      <c r="F7" s="107"/>
      <c r="G7" s="24"/>
      <c r="H7" s="24" t="s">
        <v>882</v>
      </c>
      <c r="I7" s="24"/>
      <c r="J7" s="24"/>
      <c r="K7" s="425" t="s">
        <v>970</v>
      </c>
      <c r="L7" s="425"/>
      <c r="M7" s="425"/>
      <c r="N7" s="24"/>
    </row>
    <row r="8" spans="1:15" s="25" customFormat="1" ht="15.75" customHeight="1">
      <c r="A8" s="429" t="s">
        <v>774</v>
      </c>
      <c r="B8" s="429" t="s">
        <v>24</v>
      </c>
      <c r="C8" s="408" t="s">
        <v>902</v>
      </c>
      <c r="D8" s="409"/>
      <c r="E8" s="416" t="s">
        <v>971</v>
      </c>
      <c r="F8" s="410" t="s">
        <v>972</v>
      </c>
      <c r="G8" s="411"/>
      <c r="H8" s="411"/>
      <c r="I8" s="411"/>
      <c r="J8" s="411"/>
      <c r="K8" s="412"/>
      <c r="L8" s="416" t="s">
        <v>973</v>
      </c>
      <c r="M8" s="416" t="s">
        <v>974</v>
      </c>
      <c r="N8" s="416" t="s">
        <v>975</v>
      </c>
      <c r="O8" s="419" t="s">
        <v>976</v>
      </c>
    </row>
    <row r="9" spans="1:15" s="25" customFormat="1" ht="15.75" customHeight="1">
      <c r="A9" s="430"/>
      <c r="B9" s="430"/>
      <c r="C9" s="408"/>
      <c r="D9" s="409"/>
      <c r="E9" s="432"/>
      <c r="F9" s="413"/>
      <c r="G9" s="414"/>
      <c r="H9" s="414"/>
      <c r="I9" s="414"/>
      <c r="J9" s="414"/>
      <c r="K9" s="415"/>
      <c r="L9" s="417"/>
      <c r="M9" s="417"/>
      <c r="N9" s="417"/>
      <c r="O9" s="420"/>
    </row>
    <row r="10" spans="1:15" ht="12.75" customHeight="1">
      <c r="A10" s="430"/>
      <c r="B10" s="430"/>
      <c r="C10" s="408"/>
      <c r="D10" s="409"/>
      <c r="E10" s="432"/>
      <c r="F10" s="410" t="s">
        <v>977</v>
      </c>
      <c r="G10" s="411"/>
      <c r="H10" s="412"/>
      <c r="I10" s="410" t="s">
        <v>978</v>
      </c>
      <c r="J10" s="411"/>
      <c r="K10" s="412"/>
      <c r="L10" s="417"/>
      <c r="M10" s="417"/>
      <c r="N10" s="417"/>
      <c r="O10" s="420"/>
    </row>
    <row r="11" spans="1:15" ht="12.75" customHeight="1">
      <c r="A11" s="431"/>
      <c r="B11" s="431"/>
      <c r="C11" s="408"/>
      <c r="D11" s="409"/>
      <c r="E11" s="433"/>
      <c r="F11" s="413"/>
      <c r="G11" s="414"/>
      <c r="H11" s="415"/>
      <c r="I11" s="413"/>
      <c r="J11" s="414"/>
      <c r="K11" s="415"/>
      <c r="L11" s="418"/>
      <c r="M11" s="418"/>
      <c r="N11" s="418"/>
      <c r="O11" s="420"/>
    </row>
    <row r="12" spans="1:15" ht="15.75">
      <c r="A12" s="2" t="str">
        <f>IF(B12="","",SUBTOTAL(3,$B$12:B12))</f>
        <v/>
      </c>
      <c r="B12" s="109" t="str">
        <f>IF(OR($C$6="",$J$6=""),"",IF(HKI!B12="","",HKI!B12))</f>
        <v/>
      </c>
      <c r="C12" s="110" t="str">
        <f>IF(OR($C$6="",$J$6=""),"",IF(HKI!C12="","",HKI!C12))</f>
        <v/>
      </c>
      <c r="D12" s="111" t="str">
        <f>IF(OR($C$6="",$J$6=""),"",IF(HKI!D12="","",HKI!D12))</f>
        <v/>
      </c>
      <c r="E12" s="29"/>
      <c r="F12" s="122"/>
      <c r="G12" s="123"/>
      <c r="H12" s="124"/>
      <c r="I12" s="123"/>
      <c r="J12" s="123"/>
      <c r="K12" s="30"/>
      <c r="L12" s="7" t="str">
        <f>IF(OR(B12="",$C$6="",$J$6=""),"",IF(ISNUMBER(E12)=TRUE,"",IF((COUNT(F12:K12))=0,0,ROUND((SUM(F12:H12)+2*SUM(I12:K12))/(COUNT(F12:H12)+2*COUNT(I12:K12)),1))))</f>
        <v/>
      </c>
      <c r="M12" s="128"/>
      <c r="N12" s="230" t="str">
        <f>IF(OR(B12="",$C$6="",$J$6=""),"",IF(ISNUMBER(E12)=TRUE,E12,ROUND((L12*0.4+M12*0.6),1)))</f>
        <v/>
      </c>
      <c r="O12" s="1" t="str">
        <f t="shared" ref="O12:O51" si="0">IF(B12="","",IF(N12="","KXL",IF(N12&lt;4,"Kém",IF(N12&lt;5,"Yếu",IF(N12&lt;6,"TB",IF(N12&lt;7,"TBK",IF(N12&lt;8,"Khá",IF(N12&lt;9,"Giỏi","XS"))))))))</f>
        <v/>
      </c>
    </row>
    <row r="13" spans="1:15" ht="15.75">
      <c r="A13" s="2" t="str">
        <f>IF(B13="","",IF(SUBTOTAL(3,$B$12:B13)=SUBTOTAL(3,$B$12:B12),"",SUBTOTAL(3,$B$12:B13)))</f>
        <v/>
      </c>
      <c r="B13" s="109" t="str">
        <f>IF(OR($C$6="",$J$6=""),"",IF(HKI!B13="","",HKI!B13))</f>
        <v/>
      </c>
      <c r="C13" s="110" t="str">
        <f>IF(OR($C$6="",$J$6=""),"",IF(HKI!C13="","",HKI!C13))</f>
        <v/>
      </c>
      <c r="D13" s="111" t="str">
        <f>IF(OR($C$6="",$J$6=""),"",IF(HKI!D13="","",HKI!D13))</f>
        <v/>
      </c>
      <c r="E13" s="29"/>
      <c r="F13" s="122"/>
      <c r="G13" s="123"/>
      <c r="H13" s="30"/>
      <c r="I13" s="123"/>
      <c r="J13" s="123"/>
      <c r="K13" s="30"/>
      <c r="L13" s="7" t="str">
        <f t="shared" ref="L13:L51" si="1">IF(OR(B13="",$C$6="",$J$6=""),"",IF(ISNUMBER(E13)=TRUE,"",IF((COUNT(F13:K13))=0,0,ROUND((SUM(F13:H13)+2*SUM(I13:K13))/(COUNT(F13:H13)+2*COUNT(I13:K13)),1))))</f>
        <v/>
      </c>
      <c r="M13" s="128"/>
      <c r="N13" s="230" t="str">
        <f t="shared" ref="N13:N51" si="2">IF(OR(B13="",$C$6="",$J$6=""),"",IF(ISNUMBER(E13)=TRUE,E13,ROUND((L13*0.4+M13*0.6),1)))</f>
        <v/>
      </c>
      <c r="O13" s="1" t="str">
        <f t="shared" si="0"/>
        <v/>
      </c>
    </row>
    <row r="14" spans="1:15" ht="15.75">
      <c r="A14" s="2" t="str">
        <f>IF(B14="","",IF(SUBTOTAL(3,$B$12:B14)=SUBTOTAL(3,$B$12:B13),"",SUBTOTAL(3,$B$12:B14)))</f>
        <v/>
      </c>
      <c r="B14" s="109" t="str">
        <f>IF(OR($C$6="",$J$6=""),"",IF(HKI!B14="","",HKI!B14))</f>
        <v/>
      </c>
      <c r="C14" s="110" t="str">
        <f>IF(OR($C$6="",$J$6=""),"",IF(HKI!C14="","",HKI!C14))</f>
        <v/>
      </c>
      <c r="D14" s="111" t="str">
        <f>IF(OR($C$6="",$J$6=""),"",IF(HKI!D14="","",HKI!D14))</f>
        <v/>
      </c>
      <c r="E14" s="29"/>
      <c r="F14" s="122"/>
      <c r="G14" s="123"/>
      <c r="H14" s="30"/>
      <c r="I14" s="123"/>
      <c r="J14" s="123"/>
      <c r="K14" s="30"/>
      <c r="L14" s="7" t="str">
        <f t="shared" si="1"/>
        <v/>
      </c>
      <c r="M14" s="128"/>
      <c r="N14" s="230" t="str">
        <f t="shared" si="2"/>
        <v/>
      </c>
      <c r="O14" s="1" t="str">
        <f t="shared" si="0"/>
        <v/>
      </c>
    </row>
    <row r="15" spans="1:15" ht="15.75">
      <c r="A15" s="2" t="str">
        <f>IF(B15="","",IF(SUBTOTAL(3,$B$12:B15)=SUBTOTAL(3,$B$12:B14),"",SUBTOTAL(3,$B$12:B15)))</f>
        <v/>
      </c>
      <c r="B15" s="109" t="str">
        <f>IF(OR($C$6="",$J$6=""),"",IF(HKI!B15="","",HKI!B15))</f>
        <v/>
      </c>
      <c r="C15" s="110" t="str">
        <f>IF(OR($C$6="",$J$6=""),"",IF(HKI!C15="","",HKI!C15))</f>
        <v/>
      </c>
      <c r="D15" s="111" t="str">
        <f>IF(OR($C$6="",$J$6=""),"",IF(HKI!D15="","",HKI!D15))</f>
        <v/>
      </c>
      <c r="E15" s="29"/>
      <c r="F15" s="122"/>
      <c r="G15" s="123"/>
      <c r="H15" s="30"/>
      <c r="I15" s="123"/>
      <c r="J15" s="123"/>
      <c r="K15" s="30"/>
      <c r="L15" s="7" t="str">
        <f t="shared" si="1"/>
        <v/>
      </c>
      <c r="M15" s="128"/>
      <c r="N15" s="230" t="str">
        <f t="shared" si="2"/>
        <v/>
      </c>
      <c r="O15" s="1" t="str">
        <f t="shared" si="0"/>
        <v/>
      </c>
    </row>
    <row r="16" spans="1:15" ht="15.75">
      <c r="A16" s="2" t="str">
        <f>IF(B16="","",IF(SUBTOTAL(3,$B$12:B16)=SUBTOTAL(3,$B$12:B15),"",SUBTOTAL(3,$B$12:B16)))</f>
        <v/>
      </c>
      <c r="B16" s="109" t="str">
        <f>IF(OR($C$6="",$J$6=""),"",IF(HKI!B16="","",HKI!B16))</f>
        <v/>
      </c>
      <c r="C16" s="110" t="str">
        <f>IF(OR($C$6="",$J$6=""),"",IF(HKI!C16="","",HKI!C16))</f>
        <v/>
      </c>
      <c r="D16" s="111" t="str">
        <f>IF(OR($C$6="",$J$6=""),"",IF(HKI!D16="","",HKI!D16))</f>
        <v/>
      </c>
      <c r="E16" s="29"/>
      <c r="F16" s="122"/>
      <c r="G16" s="123"/>
      <c r="H16" s="30"/>
      <c r="I16" s="123"/>
      <c r="J16" s="123"/>
      <c r="K16" s="30"/>
      <c r="L16" s="7" t="str">
        <f t="shared" si="1"/>
        <v/>
      </c>
      <c r="M16" s="128"/>
      <c r="N16" s="230" t="str">
        <f t="shared" si="2"/>
        <v/>
      </c>
      <c r="O16" s="1" t="str">
        <f t="shared" si="0"/>
        <v/>
      </c>
    </row>
    <row r="17" spans="1:15" ht="15.75">
      <c r="A17" s="2" t="str">
        <f>IF(B17="","",IF(SUBTOTAL(3,$B$12:B17)=SUBTOTAL(3,$B$12:B16),"",SUBTOTAL(3,$B$12:B17)))</f>
        <v/>
      </c>
      <c r="B17" s="109" t="str">
        <f>IF(OR($C$6="",$J$6=""),"",IF(HKI!B17="","",HKI!B17))</f>
        <v/>
      </c>
      <c r="C17" s="110" t="str">
        <f>IF(OR($C$6="",$J$6=""),"",IF(HKI!C17="","",HKI!C17))</f>
        <v/>
      </c>
      <c r="D17" s="111" t="str">
        <f>IF(OR($C$6="",$J$6=""),"",IF(HKI!D17="","",HKI!D17))</f>
        <v/>
      </c>
      <c r="E17" s="29"/>
      <c r="F17" s="122"/>
      <c r="G17" s="123"/>
      <c r="H17" s="30"/>
      <c r="I17" s="123"/>
      <c r="J17" s="123"/>
      <c r="K17" s="30"/>
      <c r="L17" s="7" t="str">
        <f t="shared" si="1"/>
        <v/>
      </c>
      <c r="M17" s="128"/>
      <c r="N17" s="230" t="str">
        <f t="shared" si="2"/>
        <v/>
      </c>
      <c r="O17" s="1" t="str">
        <f t="shared" si="0"/>
        <v/>
      </c>
    </row>
    <row r="18" spans="1:15" ht="15.75">
      <c r="A18" s="2" t="str">
        <f>IF(B18="","",IF(SUBTOTAL(3,$B$12:B18)=SUBTOTAL(3,$B$12:B17),"",SUBTOTAL(3,$B$12:B18)))</f>
        <v/>
      </c>
      <c r="B18" s="109" t="str">
        <f>IF(OR($C$6="",$J$6=""),"",IF(HKI!B18="","",HKI!B18))</f>
        <v/>
      </c>
      <c r="C18" s="110" t="str">
        <f>IF(OR($C$6="",$J$6=""),"",IF(HKI!C18="","",HKI!C18))</f>
        <v/>
      </c>
      <c r="D18" s="111" t="str">
        <f>IF(OR($C$6="",$J$6=""),"",IF(HKI!D18="","",HKI!D18))</f>
        <v/>
      </c>
      <c r="E18" s="29"/>
      <c r="F18" s="122"/>
      <c r="G18" s="123"/>
      <c r="H18" s="30"/>
      <c r="I18" s="123"/>
      <c r="J18" s="123"/>
      <c r="K18" s="30"/>
      <c r="L18" s="7" t="str">
        <f t="shared" si="1"/>
        <v/>
      </c>
      <c r="M18" s="128"/>
      <c r="N18" s="230" t="str">
        <f t="shared" si="2"/>
        <v/>
      </c>
      <c r="O18" s="1" t="str">
        <f t="shared" si="0"/>
        <v/>
      </c>
    </row>
    <row r="19" spans="1:15" ht="15.75">
      <c r="A19" s="2" t="str">
        <f>IF(B19="","",IF(SUBTOTAL(3,$B$12:B19)=SUBTOTAL(3,$B$12:B18),"",SUBTOTAL(3,$B$12:B19)))</f>
        <v/>
      </c>
      <c r="B19" s="109" t="str">
        <f>IF(OR($C$6="",$J$6=""),"",IF(HKI!B19="","",HKI!B19))</f>
        <v/>
      </c>
      <c r="C19" s="110" t="str">
        <f>IF(OR($C$6="",$J$6=""),"",IF(HKI!C19="","",HKI!C19))</f>
        <v/>
      </c>
      <c r="D19" s="111" t="str">
        <f>IF(OR($C$6="",$J$6=""),"",IF(HKI!D19="","",HKI!D19))</f>
        <v/>
      </c>
      <c r="E19" s="29"/>
      <c r="F19" s="122"/>
      <c r="G19" s="123"/>
      <c r="H19" s="30"/>
      <c r="I19" s="123"/>
      <c r="J19" s="123"/>
      <c r="K19" s="30"/>
      <c r="L19" s="7" t="str">
        <f t="shared" si="1"/>
        <v/>
      </c>
      <c r="M19" s="128"/>
      <c r="N19" s="230" t="str">
        <f t="shared" si="2"/>
        <v/>
      </c>
      <c r="O19" s="1" t="str">
        <f t="shared" si="0"/>
        <v/>
      </c>
    </row>
    <row r="20" spans="1:15" ht="15.75">
      <c r="A20" s="2" t="str">
        <f>IF(B20="","",IF(SUBTOTAL(3,$B$12:B20)=SUBTOTAL(3,$B$12:B19),"",SUBTOTAL(3,$B$12:B20)))</f>
        <v/>
      </c>
      <c r="B20" s="109" t="str">
        <f>IF(OR($C$6="",$J$6=""),"",IF(HKI!B20="","",HKI!B20))</f>
        <v/>
      </c>
      <c r="C20" s="110" t="str">
        <f>IF(OR($C$6="",$J$6=""),"",IF(HKI!C20="","",HKI!C20))</f>
        <v/>
      </c>
      <c r="D20" s="111" t="str">
        <f>IF(OR($C$6="",$J$6=""),"",IF(HKI!D20="","",HKI!D20))</f>
        <v/>
      </c>
      <c r="E20" s="29"/>
      <c r="F20" s="122"/>
      <c r="G20" s="123"/>
      <c r="H20" s="30"/>
      <c r="I20" s="123"/>
      <c r="J20" s="123"/>
      <c r="K20" s="30"/>
      <c r="L20" s="7" t="str">
        <f t="shared" si="1"/>
        <v/>
      </c>
      <c r="M20" s="128"/>
      <c r="N20" s="230" t="str">
        <f t="shared" si="2"/>
        <v/>
      </c>
      <c r="O20" s="1" t="str">
        <f t="shared" si="0"/>
        <v/>
      </c>
    </row>
    <row r="21" spans="1:15" ht="15.75">
      <c r="A21" s="2" t="str">
        <f>IF(B21="","",IF(SUBTOTAL(3,$B$12:B21)=SUBTOTAL(3,$B$12:B20),"",SUBTOTAL(3,$B$12:B21)))</f>
        <v/>
      </c>
      <c r="B21" s="109" t="str">
        <f>IF(OR($C$6="",$J$6=""),"",IF(HKI!B21="","",HKI!B21))</f>
        <v/>
      </c>
      <c r="C21" s="110" t="str">
        <f>IF(OR($C$6="",$J$6=""),"",IF(HKI!C21="","",HKI!C21))</f>
        <v/>
      </c>
      <c r="D21" s="111" t="str">
        <f>IF(OR($C$6="",$J$6=""),"",IF(HKI!D21="","",HKI!D21))</f>
        <v/>
      </c>
      <c r="E21" s="29"/>
      <c r="F21" s="122"/>
      <c r="G21" s="123"/>
      <c r="H21" s="30"/>
      <c r="I21" s="123"/>
      <c r="J21" s="123"/>
      <c r="K21" s="30"/>
      <c r="L21" s="7" t="str">
        <f t="shared" si="1"/>
        <v/>
      </c>
      <c r="M21" s="128"/>
      <c r="N21" s="230" t="str">
        <f t="shared" si="2"/>
        <v/>
      </c>
      <c r="O21" s="1" t="str">
        <f t="shared" si="0"/>
        <v/>
      </c>
    </row>
    <row r="22" spans="1:15" ht="15.75">
      <c r="A22" s="2" t="str">
        <f>IF(B22="","",IF(SUBTOTAL(3,$B$12:B22)=SUBTOTAL(3,$B$12:B21),"",SUBTOTAL(3,$B$12:B22)))</f>
        <v/>
      </c>
      <c r="B22" s="109" t="str">
        <f>IF(OR($C$6="",$J$6=""),"",IF(HKI!B22="","",HKI!B22))</f>
        <v/>
      </c>
      <c r="C22" s="110" t="str">
        <f>IF(OR($C$6="",$J$6=""),"",IF(HKI!C22="","",HKI!C22))</f>
        <v/>
      </c>
      <c r="D22" s="111" t="str">
        <f>IF(OR($C$6="",$J$6=""),"",IF(HKI!D22="","",HKI!D22))</f>
        <v/>
      </c>
      <c r="E22" s="29"/>
      <c r="F22" s="122"/>
      <c r="G22" s="123"/>
      <c r="H22" s="30"/>
      <c r="I22" s="123"/>
      <c r="J22" s="123"/>
      <c r="K22" s="30"/>
      <c r="L22" s="7" t="str">
        <f t="shared" si="1"/>
        <v/>
      </c>
      <c r="M22" s="128"/>
      <c r="N22" s="230" t="str">
        <f t="shared" si="2"/>
        <v/>
      </c>
      <c r="O22" s="1" t="str">
        <f t="shared" si="0"/>
        <v/>
      </c>
    </row>
    <row r="23" spans="1:15" ht="15.75">
      <c r="A23" s="2" t="str">
        <f>IF(B23="","",IF(SUBTOTAL(3,$B$12:B23)=SUBTOTAL(3,$B$12:B22),"",SUBTOTAL(3,$B$12:B23)))</f>
        <v/>
      </c>
      <c r="B23" s="109" t="str">
        <f>IF(OR($C$6="",$J$6=""),"",IF(HKI!B23="","",HKI!B23))</f>
        <v/>
      </c>
      <c r="C23" s="110" t="str">
        <f>IF(OR($C$6="",$J$6=""),"",IF(HKI!C23="","",HKI!C23))</f>
        <v/>
      </c>
      <c r="D23" s="111" t="str">
        <f>IF(OR($C$6="",$J$6=""),"",IF(HKI!D23="","",HKI!D23))</f>
        <v/>
      </c>
      <c r="E23" s="29"/>
      <c r="F23" s="122"/>
      <c r="G23" s="123"/>
      <c r="H23" s="30"/>
      <c r="I23" s="123"/>
      <c r="J23" s="123"/>
      <c r="K23" s="30"/>
      <c r="L23" s="7" t="str">
        <f t="shared" si="1"/>
        <v/>
      </c>
      <c r="M23" s="128"/>
      <c r="N23" s="230" t="str">
        <f t="shared" si="2"/>
        <v/>
      </c>
      <c r="O23" s="1" t="str">
        <f t="shared" si="0"/>
        <v/>
      </c>
    </row>
    <row r="24" spans="1:15" ht="15.75">
      <c r="A24" s="2" t="str">
        <f>IF(B24="","",IF(SUBTOTAL(3,$B$12:B24)=SUBTOTAL(3,$B$12:B23),"",SUBTOTAL(3,$B$12:B24)))</f>
        <v/>
      </c>
      <c r="B24" s="109" t="str">
        <f>IF(OR($C$6="",$J$6=""),"",IF(HKI!B24="","",HKI!B24))</f>
        <v/>
      </c>
      <c r="C24" s="110" t="str">
        <f>IF(OR($C$6="",$J$6=""),"",IF(HKI!C24="","",HKI!C24))</f>
        <v/>
      </c>
      <c r="D24" s="111" t="str">
        <f>IF(OR($C$6="",$J$6=""),"",IF(HKI!D24="","",HKI!D24))</f>
        <v/>
      </c>
      <c r="E24" s="29"/>
      <c r="F24" s="122"/>
      <c r="G24" s="123"/>
      <c r="H24" s="30"/>
      <c r="I24" s="123"/>
      <c r="J24" s="123"/>
      <c r="K24" s="30"/>
      <c r="L24" s="7" t="str">
        <f t="shared" si="1"/>
        <v/>
      </c>
      <c r="M24" s="128"/>
      <c r="N24" s="230" t="str">
        <f t="shared" si="2"/>
        <v/>
      </c>
      <c r="O24" s="1" t="str">
        <f t="shared" si="0"/>
        <v/>
      </c>
    </row>
    <row r="25" spans="1:15" ht="15.75">
      <c r="A25" s="2" t="str">
        <f>IF(B25="","",IF(SUBTOTAL(3,$B$12:B25)=SUBTOTAL(3,$B$12:B24),"",SUBTOTAL(3,$B$12:B25)))</f>
        <v/>
      </c>
      <c r="B25" s="109" t="str">
        <f>IF(OR($C$6="",$J$6=""),"",IF(HKI!B25="","",HKI!B25))</f>
        <v/>
      </c>
      <c r="C25" s="110" t="str">
        <f>IF(OR($C$6="",$J$6=""),"",IF(HKI!C25="","",HKI!C25))</f>
        <v/>
      </c>
      <c r="D25" s="111" t="str">
        <f>IF(OR($C$6="",$J$6=""),"",IF(HKI!D25="","",HKI!D25))</f>
        <v/>
      </c>
      <c r="E25" s="29"/>
      <c r="F25" s="122"/>
      <c r="G25" s="123"/>
      <c r="H25" s="30"/>
      <c r="I25" s="123"/>
      <c r="J25" s="123"/>
      <c r="K25" s="30"/>
      <c r="L25" s="7" t="str">
        <f t="shared" si="1"/>
        <v/>
      </c>
      <c r="M25" s="128"/>
      <c r="N25" s="230" t="str">
        <f t="shared" si="2"/>
        <v/>
      </c>
      <c r="O25" s="1" t="str">
        <f t="shared" si="0"/>
        <v/>
      </c>
    </row>
    <row r="26" spans="1:15" ht="15.75">
      <c r="A26" s="2" t="str">
        <f>IF(B26="","",IF(SUBTOTAL(3,$B$12:B26)=SUBTOTAL(3,$B$12:B25),"",SUBTOTAL(3,$B$12:B26)))</f>
        <v/>
      </c>
      <c r="B26" s="109" t="str">
        <f>IF(OR($C$6="",$J$6=""),"",IF(HKI!B26="","",HKI!B26))</f>
        <v/>
      </c>
      <c r="C26" s="110" t="str">
        <f>IF(OR($C$6="",$J$6=""),"",IF(HKI!C26="","",HKI!C26))</f>
        <v/>
      </c>
      <c r="D26" s="111" t="str">
        <f>IF(OR($C$6="",$J$6=""),"",IF(HKI!D26="","",HKI!D26))</f>
        <v/>
      </c>
      <c r="E26" s="29"/>
      <c r="F26" s="122"/>
      <c r="G26" s="123"/>
      <c r="H26" s="30"/>
      <c r="I26" s="123"/>
      <c r="J26" s="123"/>
      <c r="K26" s="30"/>
      <c r="L26" s="7" t="str">
        <f t="shared" si="1"/>
        <v/>
      </c>
      <c r="M26" s="128"/>
      <c r="N26" s="230" t="str">
        <f t="shared" si="2"/>
        <v/>
      </c>
      <c r="O26" s="1" t="str">
        <f t="shared" si="0"/>
        <v/>
      </c>
    </row>
    <row r="27" spans="1:15" ht="15.75">
      <c r="A27" s="2" t="str">
        <f>IF(B27="","",IF(SUBTOTAL(3,$B$12:B27)=SUBTOTAL(3,$B$12:B26),"",SUBTOTAL(3,$B$12:B27)))</f>
        <v/>
      </c>
      <c r="B27" s="109" t="str">
        <f>IF(OR($C$6="",$J$6=""),"",IF(HKI!B27="","",HKI!B27))</f>
        <v/>
      </c>
      <c r="C27" s="110" t="str">
        <f>IF(OR($C$6="",$J$6=""),"",IF(HKI!C27="","",HKI!C27))</f>
        <v/>
      </c>
      <c r="D27" s="111" t="str">
        <f>IF(OR($C$6="",$J$6=""),"",IF(HKI!D27="","",HKI!D27))</f>
        <v/>
      </c>
      <c r="E27" s="29"/>
      <c r="F27" s="122"/>
      <c r="G27" s="123"/>
      <c r="H27" s="30"/>
      <c r="I27" s="123"/>
      <c r="J27" s="123"/>
      <c r="K27" s="30"/>
      <c r="L27" s="7" t="str">
        <f t="shared" si="1"/>
        <v/>
      </c>
      <c r="M27" s="128"/>
      <c r="N27" s="230" t="str">
        <f t="shared" si="2"/>
        <v/>
      </c>
      <c r="O27" s="1" t="str">
        <f t="shared" si="0"/>
        <v/>
      </c>
    </row>
    <row r="28" spans="1:15" ht="15.75">
      <c r="A28" s="2" t="str">
        <f>IF(B28="","",IF(SUBTOTAL(3,$B$12:B28)=SUBTOTAL(3,$B$12:B27),"",SUBTOTAL(3,$B$12:B28)))</f>
        <v/>
      </c>
      <c r="B28" s="109" t="str">
        <f>IF(OR($C$6="",$J$6=""),"",IF(HKI!B28="","",HKI!B28))</f>
        <v/>
      </c>
      <c r="C28" s="110" t="str">
        <f>IF(OR($C$6="",$J$6=""),"",IF(HKI!C28="","",HKI!C28))</f>
        <v/>
      </c>
      <c r="D28" s="111" t="str">
        <f>IF(OR($C$6="",$J$6=""),"",IF(HKI!D28="","",HKI!D28))</f>
        <v/>
      </c>
      <c r="E28" s="29"/>
      <c r="F28" s="122"/>
      <c r="G28" s="123"/>
      <c r="H28" s="30"/>
      <c r="I28" s="123"/>
      <c r="J28" s="123"/>
      <c r="K28" s="30"/>
      <c r="L28" s="7" t="str">
        <f t="shared" si="1"/>
        <v/>
      </c>
      <c r="M28" s="128"/>
      <c r="N28" s="230" t="str">
        <f t="shared" si="2"/>
        <v/>
      </c>
      <c r="O28" s="1" t="str">
        <f t="shared" si="0"/>
        <v/>
      </c>
    </row>
    <row r="29" spans="1:15" ht="15.75">
      <c r="A29" s="2" t="str">
        <f>IF(B29="","",IF(SUBTOTAL(3,$B$12:B29)=SUBTOTAL(3,$B$12:B28),"",SUBTOTAL(3,$B$12:B29)))</f>
        <v/>
      </c>
      <c r="B29" s="109" t="str">
        <f>IF(OR($C$6="",$J$6=""),"",IF(HKI!B29="","",HKI!B29))</f>
        <v/>
      </c>
      <c r="C29" s="110" t="str">
        <f>IF(OR($C$6="",$J$6=""),"",IF(HKI!C29="","",HKI!C29))</f>
        <v/>
      </c>
      <c r="D29" s="111" t="str">
        <f>IF(OR($C$6="",$J$6=""),"",IF(HKI!D29="","",HKI!D29))</f>
        <v/>
      </c>
      <c r="E29" s="29"/>
      <c r="F29" s="122"/>
      <c r="G29" s="123"/>
      <c r="H29" s="30"/>
      <c r="I29" s="123"/>
      <c r="J29" s="123"/>
      <c r="K29" s="30"/>
      <c r="L29" s="7" t="str">
        <f t="shared" si="1"/>
        <v/>
      </c>
      <c r="M29" s="128"/>
      <c r="N29" s="230" t="str">
        <f t="shared" si="2"/>
        <v/>
      </c>
      <c r="O29" s="1" t="str">
        <f t="shared" si="0"/>
        <v/>
      </c>
    </row>
    <row r="30" spans="1:15" ht="15.75">
      <c r="A30" s="2" t="str">
        <f>IF(B30="","",IF(SUBTOTAL(3,$B$12:B30)=SUBTOTAL(3,$B$12:B29),"",SUBTOTAL(3,$B$12:B30)))</f>
        <v/>
      </c>
      <c r="B30" s="109" t="str">
        <f>IF(OR($C$6="",$J$6=""),"",IF(HKI!B30="","",HKI!B30))</f>
        <v/>
      </c>
      <c r="C30" s="110" t="str">
        <f>IF(OR($C$6="",$J$6=""),"",IF(HKI!C30="","",HKI!C30))</f>
        <v/>
      </c>
      <c r="D30" s="111" t="str">
        <f>IF(OR($C$6="",$J$6=""),"",IF(HKI!D30="","",HKI!D30))</f>
        <v/>
      </c>
      <c r="E30" s="29"/>
      <c r="F30" s="122"/>
      <c r="G30" s="123"/>
      <c r="H30" s="30"/>
      <c r="I30" s="123"/>
      <c r="J30" s="123"/>
      <c r="K30" s="30"/>
      <c r="L30" s="7" t="str">
        <f t="shared" si="1"/>
        <v/>
      </c>
      <c r="M30" s="128"/>
      <c r="N30" s="230" t="str">
        <f t="shared" si="2"/>
        <v/>
      </c>
      <c r="O30" s="1" t="str">
        <f t="shared" si="0"/>
        <v/>
      </c>
    </row>
    <row r="31" spans="1:15" ht="15.75">
      <c r="A31" s="2" t="str">
        <f>IF(B31="","",IF(SUBTOTAL(3,$B$12:B31)=SUBTOTAL(3,$B$12:B30),"",SUBTOTAL(3,$B$12:B31)))</f>
        <v/>
      </c>
      <c r="B31" s="109" t="str">
        <f>IF(OR($C$6="",$J$6=""),"",IF(HKI!B31="","",HKI!B31))</f>
        <v/>
      </c>
      <c r="C31" s="110" t="str">
        <f>IF(OR($C$6="",$J$6=""),"",IF(HKI!C31="","",HKI!C31))</f>
        <v/>
      </c>
      <c r="D31" s="111" t="str">
        <f>IF(OR($C$6="",$J$6=""),"",IF(HKI!D31="","",HKI!D31))</f>
        <v/>
      </c>
      <c r="E31" s="29"/>
      <c r="F31" s="122"/>
      <c r="G31" s="123"/>
      <c r="H31" s="30"/>
      <c r="I31" s="123"/>
      <c r="J31" s="123"/>
      <c r="K31" s="30"/>
      <c r="L31" s="7" t="str">
        <f t="shared" si="1"/>
        <v/>
      </c>
      <c r="M31" s="128"/>
      <c r="N31" s="230" t="str">
        <f t="shared" si="2"/>
        <v/>
      </c>
      <c r="O31" s="1" t="str">
        <f t="shared" si="0"/>
        <v/>
      </c>
    </row>
    <row r="32" spans="1:15" ht="15.75">
      <c r="A32" s="2" t="str">
        <f>IF(B32="","",IF(SUBTOTAL(3,$B$12:B32)=SUBTOTAL(3,$B$12:B31),"",SUBTOTAL(3,$B$12:B32)))</f>
        <v/>
      </c>
      <c r="B32" s="109" t="str">
        <f>IF(OR($C$6="",$J$6=""),"",IF(HKI!B32="","",HKI!B32))</f>
        <v/>
      </c>
      <c r="C32" s="110" t="str">
        <f>IF(OR($C$6="",$J$6=""),"",IF(HKI!C32="","",HKI!C32))</f>
        <v/>
      </c>
      <c r="D32" s="111" t="str">
        <f>IF(OR($C$6="",$J$6=""),"",IF(HKI!D32="","",HKI!D32))</f>
        <v/>
      </c>
      <c r="E32" s="29"/>
      <c r="F32" s="122"/>
      <c r="G32" s="123"/>
      <c r="H32" s="30"/>
      <c r="I32" s="123"/>
      <c r="J32" s="123"/>
      <c r="K32" s="30"/>
      <c r="L32" s="7" t="str">
        <f t="shared" si="1"/>
        <v/>
      </c>
      <c r="M32" s="128"/>
      <c r="N32" s="230" t="str">
        <f t="shared" si="2"/>
        <v/>
      </c>
      <c r="O32" s="1" t="str">
        <f t="shared" si="0"/>
        <v/>
      </c>
    </row>
    <row r="33" spans="1:15" ht="15.75">
      <c r="A33" s="2" t="str">
        <f>IF(B33="","",IF(SUBTOTAL(3,$B$12:B33)=SUBTOTAL(3,$B$12:B32),"",SUBTOTAL(3,$B$12:B33)))</f>
        <v/>
      </c>
      <c r="B33" s="109" t="str">
        <f>IF(OR($C$6="",$J$6=""),"",IF(HKI!B33="","",HKI!B33))</f>
        <v/>
      </c>
      <c r="C33" s="110" t="str">
        <f>IF(OR($C$6="",$J$6=""),"",IF(HKI!C33="","",HKI!C33))</f>
        <v/>
      </c>
      <c r="D33" s="111" t="str">
        <f>IF(OR($C$6="",$J$6=""),"",IF(HKI!D33="","",HKI!D33))</f>
        <v/>
      </c>
      <c r="E33" s="29"/>
      <c r="F33" s="122"/>
      <c r="G33" s="123"/>
      <c r="H33" s="30"/>
      <c r="I33" s="123"/>
      <c r="J33" s="123"/>
      <c r="K33" s="30"/>
      <c r="L33" s="7" t="str">
        <f t="shared" si="1"/>
        <v/>
      </c>
      <c r="M33" s="128"/>
      <c r="N33" s="230" t="str">
        <f t="shared" si="2"/>
        <v/>
      </c>
      <c r="O33" s="1" t="str">
        <f t="shared" si="0"/>
        <v/>
      </c>
    </row>
    <row r="34" spans="1:15" ht="15.75">
      <c r="A34" s="2" t="str">
        <f>IF(B34="","",IF(SUBTOTAL(3,$B$12:B34)=SUBTOTAL(3,$B$12:B33),"",SUBTOTAL(3,$B$12:B34)))</f>
        <v/>
      </c>
      <c r="B34" s="109" t="str">
        <f>IF(OR($C$6="",$J$6=""),"",IF(HKI!B34="","",HKI!B34))</f>
        <v/>
      </c>
      <c r="C34" s="110" t="str">
        <f>IF(OR($C$6="",$J$6=""),"",IF(HKI!C34="","",HKI!C34))</f>
        <v/>
      </c>
      <c r="D34" s="111" t="str">
        <f>IF(OR($C$6="",$J$6=""),"",IF(HKI!D34="","",HKI!D34))</f>
        <v/>
      </c>
      <c r="E34" s="29"/>
      <c r="F34" s="122"/>
      <c r="G34" s="123"/>
      <c r="H34" s="30"/>
      <c r="I34" s="123"/>
      <c r="J34" s="123"/>
      <c r="K34" s="30"/>
      <c r="L34" s="7" t="str">
        <f t="shared" si="1"/>
        <v/>
      </c>
      <c r="M34" s="128"/>
      <c r="N34" s="230" t="str">
        <f t="shared" si="2"/>
        <v/>
      </c>
      <c r="O34" s="1" t="str">
        <f t="shared" si="0"/>
        <v/>
      </c>
    </row>
    <row r="35" spans="1:15" ht="15.75">
      <c r="A35" s="2" t="str">
        <f>IF(B35="","",IF(SUBTOTAL(3,$B$12:B35)=SUBTOTAL(3,$B$12:B34),"",SUBTOTAL(3,$B$12:B35)))</f>
        <v/>
      </c>
      <c r="B35" s="109" t="str">
        <f>IF(OR($C$6="",$J$6=""),"",IF(HKI!B35="","",HKI!B35))</f>
        <v/>
      </c>
      <c r="C35" s="110" t="str">
        <f>IF(OR($C$6="",$J$6=""),"",IF(HKI!C35="","",HKI!C35))</f>
        <v/>
      </c>
      <c r="D35" s="111" t="str">
        <f>IF(OR($C$6="",$J$6=""),"",IF(HKI!D35="","",HKI!D35))</f>
        <v/>
      </c>
      <c r="E35" s="29"/>
      <c r="F35" s="122"/>
      <c r="G35" s="123"/>
      <c r="H35" s="30"/>
      <c r="I35" s="123"/>
      <c r="J35" s="123"/>
      <c r="K35" s="30"/>
      <c r="L35" s="7" t="str">
        <f t="shared" si="1"/>
        <v/>
      </c>
      <c r="M35" s="128"/>
      <c r="N35" s="230" t="str">
        <f t="shared" si="2"/>
        <v/>
      </c>
      <c r="O35" s="1" t="str">
        <f t="shared" si="0"/>
        <v/>
      </c>
    </row>
    <row r="36" spans="1:15" ht="15.75">
      <c r="A36" s="2" t="str">
        <f>IF(B36="","",IF(SUBTOTAL(3,$B$12:B36)=SUBTOTAL(3,$B$12:B35),"",SUBTOTAL(3,$B$12:B36)))</f>
        <v/>
      </c>
      <c r="B36" s="109" t="str">
        <f>IF(OR($C$6="",$J$6=""),"",IF(HKI!B36="","",HKI!B36))</f>
        <v/>
      </c>
      <c r="C36" s="110" t="str">
        <f>IF(OR($C$6="",$J$6=""),"",IF(HKI!C36="","",HKI!C36))</f>
        <v/>
      </c>
      <c r="D36" s="111" t="str">
        <f>IF(OR($C$6="",$J$6=""),"",IF(HKI!D36="","",HKI!D36))</f>
        <v/>
      </c>
      <c r="E36" s="29"/>
      <c r="F36" s="122"/>
      <c r="G36" s="123"/>
      <c r="H36" s="30"/>
      <c r="I36" s="123"/>
      <c r="J36" s="123"/>
      <c r="K36" s="30"/>
      <c r="L36" s="7" t="str">
        <f t="shared" si="1"/>
        <v/>
      </c>
      <c r="M36" s="128"/>
      <c r="N36" s="230" t="str">
        <f t="shared" si="2"/>
        <v/>
      </c>
      <c r="O36" s="1" t="str">
        <f t="shared" si="0"/>
        <v/>
      </c>
    </row>
    <row r="37" spans="1:15" ht="15.75">
      <c r="A37" s="2" t="str">
        <f>IF(B37="","",IF(SUBTOTAL(3,$B$12:B37)=SUBTOTAL(3,$B$12:B36),"",SUBTOTAL(3,$B$12:B37)))</f>
        <v/>
      </c>
      <c r="B37" s="109" t="str">
        <f>IF(OR($C$6="",$J$6=""),"",IF(HKI!B37="","",HKI!B37))</f>
        <v/>
      </c>
      <c r="C37" s="110" t="str">
        <f>IF(OR($C$6="",$J$6=""),"",IF(HKI!C37="","",HKI!C37))</f>
        <v/>
      </c>
      <c r="D37" s="111" t="str">
        <f>IF(OR($C$6="",$J$6=""),"",IF(HKI!D37="","",HKI!D37))</f>
        <v/>
      </c>
      <c r="E37" s="29"/>
      <c r="F37" s="125"/>
      <c r="G37" s="126"/>
      <c r="H37" s="30"/>
      <c r="I37" s="126"/>
      <c r="J37" s="126"/>
      <c r="K37" s="30"/>
      <c r="L37" s="7" t="str">
        <f t="shared" si="1"/>
        <v/>
      </c>
      <c r="M37" s="128"/>
      <c r="N37" s="230" t="str">
        <f t="shared" si="2"/>
        <v/>
      </c>
      <c r="O37" s="1" t="str">
        <f t="shared" si="0"/>
        <v/>
      </c>
    </row>
    <row r="38" spans="1:15" ht="15.75">
      <c r="A38" s="2" t="str">
        <f>IF(B38="","",IF(SUBTOTAL(3,$B$12:B38)=SUBTOTAL(3,$B$12:B37),"",SUBTOTAL(3,$B$12:B38)))</f>
        <v/>
      </c>
      <c r="B38" s="109" t="str">
        <f>IF(OR($C$6="",$J$6=""),"",IF(HKI!B38="","",HKI!B38))</f>
        <v/>
      </c>
      <c r="C38" s="110" t="str">
        <f>IF(OR($C$6="",$J$6=""),"",IF(HKI!C38="","",HKI!C38))</f>
        <v/>
      </c>
      <c r="D38" s="111" t="str">
        <f>IF(OR($C$6="",$J$6=""),"",IF(HKI!D38="","",HKI!D38))</f>
        <v/>
      </c>
      <c r="E38" s="29"/>
      <c r="F38" s="122"/>
      <c r="G38" s="123"/>
      <c r="H38" s="30"/>
      <c r="I38" s="123"/>
      <c r="J38" s="123"/>
      <c r="K38" s="30"/>
      <c r="L38" s="7" t="str">
        <f t="shared" si="1"/>
        <v/>
      </c>
      <c r="M38" s="128"/>
      <c r="N38" s="230" t="str">
        <f t="shared" si="2"/>
        <v/>
      </c>
      <c r="O38" s="1" t="str">
        <f t="shared" si="0"/>
        <v/>
      </c>
    </row>
    <row r="39" spans="1:15" ht="15.75">
      <c r="A39" s="2" t="str">
        <f>IF(B39="","",IF(SUBTOTAL(3,$B$12:B39)=SUBTOTAL(3,$B$12:B38),"",SUBTOTAL(3,$B$12:B39)))</f>
        <v/>
      </c>
      <c r="B39" s="109" t="str">
        <f>IF(OR($C$6="",$J$6=""),"",IF(HKI!B39="","",HKI!B39))</f>
        <v/>
      </c>
      <c r="C39" s="110" t="str">
        <f>IF(OR($C$6="",$J$6=""),"",IF(HKI!C39="","",HKI!C39))</f>
        <v/>
      </c>
      <c r="D39" s="111" t="str">
        <f>IF(OR($C$6="",$J$6=""),"",IF(HKI!D39="","",HKI!D39))</f>
        <v/>
      </c>
      <c r="E39" s="29"/>
      <c r="F39" s="122"/>
      <c r="G39" s="123"/>
      <c r="H39" s="30"/>
      <c r="I39" s="123"/>
      <c r="J39" s="123"/>
      <c r="K39" s="30"/>
      <c r="L39" s="7" t="str">
        <f t="shared" si="1"/>
        <v/>
      </c>
      <c r="M39" s="128"/>
      <c r="N39" s="230" t="str">
        <f t="shared" si="2"/>
        <v/>
      </c>
      <c r="O39" s="1" t="str">
        <f t="shared" si="0"/>
        <v/>
      </c>
    </row>
    <row r="40" spans="1:15" ht="15.75">
      <c r="A40" s="2" t="str">
        <f>IF(B40="","",IF(SUBTOTAL(3,$B$12:B40)=SUBTOTAL(3,$B$12:B39),"",SUBTOTAL(3,$B$12:B40)))</f>
        <v/>
      </c>
      <c r="B40" s="109" t="str">
        <f>IF(OR($C$6="",$J$6=""),"",IF(HKI!B40="","",HKI!B40))</f>
        <v/>
      </c>
      <c r="C40" s="110" t="str">
        <f>IF(OR($C$6="",$J$6=""),"",IF(HKI!C40="","",HKI!C40))</f>
        <v/>
      </c>
      <c r="D40" s="111" t="str">
        <f>IF(OR($C$6="",$J$6=""),"",IF(HKI!D40="","",HKI!D40))</f>
        <v/>
      </c>
      <c r="E40" s="29"/>
      <c r="F40" s="122"/>
      <c r="G40" s="123"/>
      <c r="H40" s="30"/>
      <c r="I40" s="123"/>
      <c r="J40" s="123"/>
      <c r="K40" s="30"/>
      <c r="L40" s="7" t="str">
        <f t="shared" si="1"/>
        <v/>
      </c>
      <c r="M40" s="128"/>
      <c r="N40" s="230" t="str">
        <f t="shared" si="2"/>
        <v/>
      </c>
      <c r="O40" s="1" t="str">
        <f t="shared" si="0"/>
        <v/>
      </c>
    </row>
    <row r="41" spans="1:15" ht="15.75">
      <c r="A41" s="2" t="str">
        <f>IF(B41="","",IF(SUBTOTAL(3,$B$12:B41)=SUBTOTAL(3,$B$12:B20),"",SUBTOTAL(3,$B$12:B41)))</f>
        <v/>
      </c>
      <c r="B41" s="109" t="str">
        <f>IF(OR($C$6="",$J$6=""),"",IF(HKI!B41="","",HKI!B41))</f>
        <v/>
      </c>
      <c r="C41" s="110" t="str">
        <f>IF(OR($C$6="",$J$6=""),"",IF(HKI!C41="","",HKI!C41))</f>
        <v/>
      </c>
      <c r="D41" s="111" t="str">
        <f>IF(OR($C$6="",$J$6=""),"",IF(HKI!D41="","",HKI!D41))</f>
        <v/>
      </c>
      <c r="E41" s="29"/>
      <c r="F41" s="122"/>
      <c r="G41" s="123"/>
      <c r="H41" s="30"/>
      <c r="I41" s="123"/>
      <c r="J41" s="123"/>
      <c r="K41" s="30"/>
      <c r="L41" s="7" t="str">
        <f t="shared" si="1"/>
        <v/>
      </c>
      <c r="M41" s="128"/>
      <c r="N41" s="230" t="str">
        <f t="shared" si="2"/>
        <v/>
      </c>
      <c r="O41" s="1" t="str">
        <f t="shared" si="0"/>
        <v/>
      </c>
    </row>
    <row r="42" spans="1:15" ht="15">
      <c r="A42" s="2" t="str">
        <f>IF(B42="","",IF(SUBTOTAL(3,$B$12:B42)=SUBTOTAL(3,$B$12:B41),"",SUBTOTAL(3,$B$12:B42)))</f>
        <v/>
      </c>
      <c r="B42" s="109" t="str">
        <f>IF(OR($C$6="",$J$6=""),"",IF(HKI!B42="","",HKI!B42))</f>
        <v/>
      </c>
      <c r="C42" s="110" t="str">
        <f>IF(OR($C$6="",$J$6=""),"",IF(HKI!C42="","",HKI!C42))</f>
        <v/>
      </c>
      <c r="D42" s="111" t="str">
        <f>IF(OR($C$6="",$J$6=""),"",IF(HKI!D42="","",HKI!D42))</f>
        <v/>
      </c>
      <c r="E42" s="29"/>
      <c r="F42" s="30"/>
      <c r="G42" s="30"/>
      <c r="H42" s="30"/>
      <c r="I42" s="30"/>
      <c r="J42" s="30"/>
      <c r="K42" s="30"/>
      <c r="L42" s="7" t="str">
        <f t="shared" si="1"/>
        <v/>
      </c>
      <c r="M42" s="128"/>
      <c r="N42" s="230" t="str">
        <f t="shared" si="2"/>
        <v/>
      </c>
      <c r="O42" s="1" t="str">
        <f t="shared" si="0"/>
        <v/>
      </c>
    </row>
    <row r="43" spans="1:15" ht="15">
      <c r="A43" s="2" t="str">
        <f>IF(B43="","",IF(SUBTOTAL(3,$B$12:B43)=SUBTOTAL(3,$B$12:B42),"",SUBTOTAL(3,$B$12:B43)))</f>
        <v/>
      </c>
      <c r="B43" s="109" t="str">
        <f>IF(OR($C$6="",$J$6=""),"",IF(HKI!B43="","",HKI!B43))</f>
        <v/>
      </c>
      <c r="C43" s="110" t="str">
        <f>IF(OR($C$6="",$J$6=""),"",IF(HKI!C43="","",HKI!C43))</f>
        <v/>
      </c>
      <c r="D43" s="111" t="str">
        <f>IF(OR($C$6="",$J$6=""),"",IF(HKI!D43="","",HKI!D43))</f>
        <v/>
      </c>
      <c r="E43" s="29"/>
      <c r="F43" s="30"/>
      <c r="G43" s="30"/>
      <c r="H43" s="30"/>
      <c r="I43" s="30"/>
      <c r="J43" s="30"/>
      <c r="K43" s="30"/>
      <c r="L43" s="7" t="str">
        <f t="shared" si="1"/>
        <v/>
      </c>
      <c r="M43" s="128"/>
      <c r="N43" s="230" t="str">
        <f t="shared" si="2"/>
        <v/>
      </c>
      <c r="O43" s="1" t="str">
        <f t="shared" si="0"/>
        <v/>
      </c>
    </row>
    <row r="44" spans="1:15" ht="15">
      <c r="A44" s="2" t="str">
        <f>IF(B44="","",IF(SUBTOTAL(3,$B$12:B44)=SUBTOTAL(3,$B$12:B43),"",SUBTOTAL(3,$B$12:B44)))</f>
        <v/>
      </c>
      <c r="B44" s="109" t="str">
        <f>IF(OR($C$6="",$J$6=""),"",IF(HKI!B44="","",HKI!B44))</f>
        <v/>
      </c>
      <c r="C44" s="110" t="str">
        <f>IF(OR($C$6="",$J$6=""),"",IF(HKI!C44="","",HKI!C44))</f>
        <v/>
      </c>
      <c r="D44" s="111" t="str">
        <f>IF(OR($C$6="",$J$6=""),"",IF(HKI!D44="","",HKI!D44))</f>
        <v/>
      </c>
      <c r="E44" s="29"/>
      <c r="F44" s="30"/>
      <c r="G44" s="30"/>
      <c r="H44" s="30"/>
      <c r="I44" s="30"/>
      <c r="J44" s="30"/>
      <c r="K44" s="30"/>
      <c r="L44" s="7" t="str">
        <f t="shared" si="1"/>
        <v/>
      </c>
      <c r="M44" s="128"/>
      <c r="N44" s="230" t="str">
        <f t="shared" si="2"/>
        <v/>
      </c>
      <c r="O44" s="1" t="str">
        <f t="shared" si="0"/>
        <v/>
      </c>
    </row>
    <row r="45" spans="1:15" ht="15">
      <c r="A45" s="2" t="str">
        <f>IF(B45="","",IF(SUBTOTAL(3,$B$12:B45)=SUBTOTAL(3,$B$12:B44),"",SUBTOTAL(3,$B$12:B45)))</f>
        <v/>
      </c>
      <c r="B45" s="109" t="str">
        <f>IF(OR($C$6="",$J$6=""),"",IF(HKI!B45="","",HKI!B45))</f>
        <v/>
      </c>
      <c r="C45" s="110" t="str">
        <f>IF(OR($C$6="",$J$6=""),"",IF(HKI!C45="","",HKI!C45))</f>
        <v/>
      </c>
      <c r="D45" s="111" t="str">
        <f>IF(OR($C$6="",$J$6=""),"",IF(HKI!D45="","",HKI!D45))</f>
        <v/>
      </c>
      <c r="E45" s="29"/>
      <c r="F45" s="30"/>
      <c r="G45" s="30"/>
      <c r="H45" s="30"/>
      <c r="I45" s="30"/>
      <c r="J45" s="30"/>
      <c r="K45" s="30"/>
      <c r="L45" s="7" t="str">
        <f t="shared" si="1"/>
        <v/>
      </c>
      <c r="M45" s="128"/>
      <c r="N45" s="230" t="str">
        <f t="shared" si="2"/>
        <v/>
      </c>
      <c r="O45" s="1" t="str">
        <f t="shared" si="0"/>
        <v/>
      </c>
    </row>
    <row r="46" spans="1:15" ht="15">
      <c r="A46" s="2" t="str">
        <f>IF(B46="","",IF(SUBTOTAL(3,$B$12:B46)=SUBTOTAL(3,$B$12:B45),"",SUBTOTAL(3,$B$12:B46)))</f>
        <v/>
      </c>
      <c r="B46" s="109" t="str">
        <f>IF(OR($C$6="",$J$6=""),"",IF(HKI!B46="","",HKI!B46))</f>
        <v/>
      </c>
      <c r="C46" s="110" t="str">
        <f>IF(OR($C$6="",$J$6=""),"",IF(HKI!C46="","",HKI!C46))</f>
        <v/>
      </c>
      <c r="D46" s="111" t="str">
        <f>IF(OR($C$6="",$J$6=""),"",IF(HKI!D46="","",HKI!D46))</f>
        <v/>
      </c>
      <c r="E46" s="29"/>
      <c r="F46" s="30"/>
      <c r="G46" s="30"/>
      <c r="H46" s="30"/>
      <c r="I46" s="30"/>
      <c r="J46" s="30"/>
      <c r="K46" s="30"/>
      <c r="L46" s="7" t="str">
        <f t="shared" si="1"/>
        <v/>
      </c>
      <c r="M46" s="128"/>
      <c r="N46" s="230" t="str">
        <f t="shared" si="2"/>
        <v/>
      </c>
      <c r="O46" s="1" t="str">
        <f t="shared" si="0"/>
        <v/>
      </c>
    </row>
    <row r="47" spans="1:15" ht="15">
      <c r="A47" s="2" t="str">
        <f>IF(B47="","",IF(SUBTOTAL(3,$B$12:B47)=SUBTOTAL(3,$B$12:B46),"",SUBTOTAL(3,$B$12:B47)))</f>
        <v/>
      </c>
      <c r="B47" s="109" t="str">
        <f>IF(OR($C$6="",$J$6=""),"",IF(HKI!B47="","",HKI!B47))</f>
        <v/>
      </c>
      <c r="C47" s="110" t="str">
        <f>IF(OR($C$6="",$J$6=""),"",IF(HKI!C47="","",HKI!C47))</f>
        <v/>
      </c>
      <c r="D47" s="111" t="str">
        <f>IF(OR($C$6="",$J$6=""),"",IF(HKI!D47="","",HKI!D47))</f>
        <v/>
      </c>
      <c r="E47" s="29"/>
      <c r="F47" s="30"/>
      <c r="G47" s="30"/>
      <c r="H47" s="30"/>
      <c r="I47" s="30"/>
      <c r="J47" s="30"/>
      <c r="K47" s="30"/>
      <c r="L47" s="7" t="str">
        <f t="shared" si="1"/>
        <v/>
      </c>
      <c r="M47" s="128"/>
      <c r="N47" s="230" t="str">
        <f t="shared" si="2"/>
        <v/>
      </c>
      <c r="O47" s="1" t="str">
        <f t="shared" si="0"/>
        <v/>
      </c>
    </row>
    <row r="48" spans="1:15" ht="15">
      <c r="A48" s="2" t="str">
        <f>IF(B48="","",IF(SUBTOTAL(3,$B$12:B48)=SUBTOTAL(3,$B$12:B47),"",SUBTOTAL(3,$B$12:B48)))</f>
        <v/>
      </c>
      <c r="B48" s="109" t="str">
        <f>IF(OR($C$6="",$J$6=""),"",IF(HKI!B48="","",HKI!B48))</f>
        <v/>
      </c>
      <c r="C48" s="110" t="str">
        <f>IF(OR($C$6="",$J$6=""),"",IF(HKI!C48="","",HKI!C48))</f>
        <v/>
      </c>
      <c r="D48" s="111" t="str">
        <f>IF(OR($C$6="",$J$6=""),"",IF(HKI!D48="","",HKI!D48))</f>
        <v/>
      </c>
      <c r="E48" s="29"/>
      <c r="F48" s="30"/>
      <c r="G48" s="30"/>
      <c r="H48" s="30"/>
      <c r="I48" s="30"/>
      <c r="J48" s="30"/>
      <c r="K48" s="30"/>
      <c r="L48" s="7" t="str">
        <f t="shared" si="1"/>
        <v/>
      </c>
      <c r="M48" s="128"/>
      <c r="N48" s="230" t="str">
        <f t="shared" si="2"/>
        <v/>
      </c>
      <c r="O48" s="1" t="str">
        <f t="shared" si="0"/>
        <v/>
      </c>
    </row>
    <row r="49" spans="1:15" ht="15">
      <c r="A49" s="2" t="str">
        <f>IF(B49="","",IF(SUBTOTAL(3,$B$12:B49)=SUBTOTAL(3,$B$12:B48),"",SUBTOTAL(3,$B$12:B49)))</f>
        <v/>
      </c>
      <c r="B49" s="109" t="str">
        <f>IF(OR($C$6="",$J$6=""),"",IF(HKI!B49="","",HKI!B49))</f>
        <v/>
      </c>
      <c r="C49" s="110" t="str">
        <f>IF(OR($C$6="",$J$6=""),"",IF(HKI!C49="","",HKI!C49))</f>
        <v/>
      </c>
      <c r="D49" s="111" t="str">
        <f>IF(OR($C$6="",$J$6=""),"",IF(HKI!D49="","",HKI!D49))</f>
        <v/>
      </c>
      <c r="E49" s="29"/>
      <c r="F49" s="30"/>
      <c r="G49" s="30"/>
      <c r="H49" s="30"/>
      <c r="I49" s="30"/>
      <c r="J49" s="30"/>
      <c r="K49" s="30"/>
      <c r="L49" s="7" t="str">
        <f t="shared" si="1"/>
        <v/>
      </c>
      <c r="M49" s="128"/>
      <c r="N49" s="230" t="str">
        <f t="shared" si="2"/>
        <v/>
      </c>
      <c r="O49" s="1" t="str">
        <f t="shared" si="0"/>
        <v/>
      </c>
    </row>
    <row r="50" spans="1:15" ht="15">
      <c r="A50" s="2" t="str">
        <f>IF(B50="","",IF(SUBTOTAL(3,$B$12:B50)=SUBTOTAL(3,$B$12:B49),"",SUBTOTAL(3,$B$12:B50)))</f>
        <v/>
      </c>
      <c r="B50" s="109" t="str">
        <f>IF(OR($C$6="",$J$6=""),"",IF(HKI!B50="","",HKI!B50))</f>
        <v/>
      </c>
      <c r="C50" s="110" t="str">
        <f>IF(OR($C$6="",$J$6=""),"",IF(HKI!C50="","",HKI!C50))</f>
        <v/>
      </c>
      <c r="D50" s="111" t="str">
        <f>IF(OR($C$6="",$J$6=""),"",IF(HKI!D50="","",HKI!D50))</f>
        <v/>
      </c>
      <c r="E50" s="29"/>
      <c r="F50" s="30"/>
      <c r="G50" s="30"/>
      <c r="H50" s="30"/>
      <c r="I50" s="30"/>
      <c r="J50" s="30"/>
      <c r="K50" s="30"/>
      <c r="L50" s="7" t="str">
        <f t="shared" si="1"/>
        <v/>
      </c>
      <c r="M50" s="30"/>
      <c r="N50" s="230" t="str">
        <f t="shared" si="2"/>
        <v/>
      </c>
      <c r="O50" s="1" t="str">
        <f t="shared" si="0"/>
        <v/>
      </c>
    </row>
    <row r="51" spans="1:15" ht="15">
      <c r="A51" s="2" t="str">
        <f>IF(B51="","",IF(SUBTOTAL(3,$B$12:B51)=SUBTOTAL(3,$B$12:B50),"",SUBTOTAL(3,$B$12:B51)))</f>
        <v/>
      </c>
      <c r="B51" s="109" t="str">
        <f>IF(OR($C$6="",$J$6=""),"",IF(HKI!B51="","",HKI!B51))</f>
        <v/>
      </c>
      <c r="C51" s="110" t="str">
        <f>IF(OR($C$6="",$J$6=""),"",IF(HKI!C51="","",HKI!C51))</f>
        <v/>
      </c>
      <c r="D51" s="111" t="str">
        <f>IF(OR($C$6="",$J$6=""),"",IF(HKI!D51="","",HKI!D51))</f>
        <v/>
      </c>
      <c r="E51" s="29"/>
      <c r="F51" s="30"/>
      <c r="G51" s="30"/>
      <c r="H51" s="30"/>
      <c r="I51" s="30"/>
      <c r="J51" s="30"/>
      <c r="K51" s="30"/>
      <c r="L51" s="7" t="str">
        <f t="shared" si="1"/>
        <v/>
      </c>
      <c r="M51" s="30"/>
      <c r="N51" s="230" t="str">
        <f t="shared" si="2"/>
        <v/>
      </c>
      <c r="O51" s="1" t="str">
        <f t="shared" si="0"/>
        <v/>
      </c>
    </row>
    <row r="52" spans="1:15" s="3" customFormat="1">
      <c r="A52" s="426" t="s">
        <v>979</v>
      </c>
      <c r="B52" s="426"/>
      <c r="C52" s="426"/>
      <c r="D52" s="426"/>
      <c r="E52" s="426"/>
      <c r="F52" s="426"/>
      <c r="G52" s="426"/>
      <c r="H52" s="426"/>
      <c r="I52" s="426"/>
      <c r="J52" s="426"/>
      <c r="K52" s="426"/>
      <c r="L52" s="426"/>
      <c r="M52" s="426"/>
      <c r="N52" s="426"/>
    </row>
    <row r="53" spans="1:15" s="3" customFormat="1" ht="12.75" customHeight="1">
      <c r="A53" s="5"/>
      <c r="B53" s="427" t="str">
        <f>"Tổng danh sách có"</f>
        <v>Tổng danh sách có</v>
      </c>
      <c r="C53" s="427"/>
      <c r="D53" s="427"/>
      <c r="E53" s="427"/>
      <c r="F53" s="428" t="str">
        <f>": "&amp;IF(B12="",0,MAX($A$12:$A$51))&amp;" SV"</f>
        <v>: 0 SV</v>
      </c>
      <c r="G53" s="428"/>
      <c r="J53" s="6"/>
      <c r="K53" s="6"/>
      <c r="L53" s="6"/>
      <c r="M53" s="6"/>
      <c r="N53" s="5"/>
    </row>
    <row r="54" spans="1:15" s="3" customFormat="1">
      <c r="A54" s="4"/>
      <c r="B54" s="423" t="str">
        <f>"Tổng số SV có điểm Xuất sắc từ 9 đ đến 10 đ"</f>
        <v>Tổng số SV có điểm Xuất sắc từ 9 đ đến 10 đ</v>
      </c>
      <c r="C54" s="423"/>
      <c r="D54" s="423"/>
      <c r="E54" s="423"/>
      <c r="F54" s="423" t="str">
        <f>": "&amp;COUNTIF($O$12:$O$51,"XS")&amp;" SV"</f>
        <v>: 0 SV</v>
      </c>
      <c r="G54" s="423"/>
      <c r="H54" s="423" t="str">
        <f>IF(B12="","","("&amp;ROUND(COUNTIF($O$12:$O$51,"XS")*100/MAX($A$12:$A$51),2)&amp;"%"&amp;")")</f>
        <v/>
      </c>
      <c r="I54" s="423"/>
      <c r="J54" s="421" t="str">
        <f>IF(B12="","","Tổng số SV có điểm &gt;= 5 đ : "&amp;COUNTIF(N12:N51,"&gt;=5")&amp;" SV"&amp;" ("&amp;ROUND(COUNTIF(N12:N51,"&gt;=5")*100/MAX($A$12:$A$51),2)&amp;"%"&amp;")")</f>
        <v/>
      </c>
      <c r="K54" s="421"/>
      <c r="L54" s="421"/>
      <c r="M54" s="421"/>
      <c r="N54" s="421"/>
    </row>
    <row r="55" spans="1:15" s="3" customFormat="1">
      <c r="A55" s="4"/>
      <c r="B55" s="423" t="str">
        <f>"Tổng số SV có điểm Giỏi từ 8 đ đến &lt;9 đ"</f>
        <v>Tổng số SV có điểm Giỏi từ 8 đ đến &lt;9 đ</v>
      </c>
      <c r="C55" s="423"/>
      <c r="D55" s="423"/>
      <c r="E55" s="423"/>
      <c r="F55" s="423" t="str">
        <f>": "&amp;COUNTIF($O$12:$O$51,"Giỏi")&amp;" SV"</f>
        <v>: 0 SV</v>
      </c>
      <c r="G55" s="423"/>
      <c r="H55" s="423" t="str">
        <f>IF(B12="","","("&amp;ROUND(COUNTIF($O$12:$O$51,"Giỏi")*100/MAX($A$12:$A$51),2)&amp;"%"&amp;")")</f>
        <v/>
      </c>
      <c r="I55" s="423"/>
      <c r="J55" s="421"/>
      <c r="K55" s="421"/>
      <c r="L55" s="421"/>
      <c r="M55" s="421"/>
      <c r="N55" s="421"/>
    </row>
    <row r="56" spans="1:15" s="3" customFormat="1">
      <c r="A56" s="4"/>
      <c r="B56" s="423" t="str">
        <f>"Tổng số SV có điểm Khá từ 7 đ đến &lt;8 đ"</f>
        <v>Tổng số SV có điểm Khá từ 7 đ đến &lt;8 đ</v>
      </c>
      <c r="C56" s="423"/>
      <c r="D56" s="423"/>
      <c r="E56" s="423"/>
      <c r="F56" s="423" t="str">
        <f>": "&amp;COUNTIF($O$12:$O$51,"Khá")&amp;" SV"</f>
        <v>: 0 SV</v>
      </c>
      <c r="G56" s="423"/>
      <c r="H56" s="423" t="str">
        <f>IF(B12="","","("&amp;ROUND(COUNTIF($O$12:$O$51,"Khá")*100/MAX($A$12:$A$51),2)&amp;"%"&amp;")")</f>
        <v/>
      </c>
      <c r="I56" s="423"/>
      <c r="J56" s="421"/>
      <c r="K56" s="421"/>
      <c r="L56" s="421"/>
      <c r="M56" s="421"/>
      <c r="N56" s="421"/>
    </row>
    <row r="57" spans="1:15" s="3" customFormat="1">
      <c r="A57" s="4"/>
      <c r="B57" s="423" t="str">
        <f>"Tổng số SV có điểm Trung bình khá từ 6 đ đến &lt;7 đ"</f>
        <v>Tổng số SV có điểm Trung bình khá từ 6 đ đến &lt;7 đ</v>
      </c>
      <c r="C57" s="423"/>
      <c r="D57" s="423"/>
      <c r="E57" s="423"/>
      <c r="F57" s="423" t="str">
        <f>": "&amp;COUNTIF($O$12:$O$51,"TBK")&amp;" SV"</f>
        <v>: 0 SV</v>
      </c>
      <c r="G57" s="423"/>
      <c r="H57" s="423" t="str">
        <f>IF(B12="","","("&amp;ROUND(COUNTIF($O$12:$O$51,"TBK")*100/MAX($A$12:$A$51),2)&amp;"%"&amp;")")</f>
        <v/>
      </c>
      <c r="I57" s="423"/>
      <c r="J57" s="421"/>
      <c r="K57" s="421"/>
      <c r="L57" s="421"/>
      <c r="M57" s="421"/>
      <c r="N57" s="421"/>
    </row>
    <row r="58" spans="1:15" s="3" customFormat="1">
      <c r="A58" s="4"/>
      <c r="B58" s="423" t="str">
        <f>"Tổng số SV có điểm Trung bình từ 5 đ đến &lt;6 đ"</f>
        <v>Tổng số SV có điểm Trung bình từ 5 đ đến &lt;6 đ</v>
      </c>
      <c r="C58" s="423"/>
      <c r="D58" s="423"/>
      <c r="E58" s="423"/>
      <c r="F58" s="423" t="str">
        <f>": "&amp;COUNTIF($O$12:$O$51,"TB")&amp;" SV"</f>
        <v>: 0 SV</v>
      </c>
      <c r="G58" s="423"/>
      <c r="H58" s="423" t="str">
        <f>IF(B12="","","("&amp;ROUND(COUNTIF($O$12:$O$51,"TB")*100/MAX($A$12:$A$51),2)&amp;"%"&amp;")")</f>
        <v/>
      </c>
      <c r="I58" s="423"/>
      <c r="J58" s="422" t="str">
        <f>IF(B12="","","Tổng số SV có điểm &lt; 5 đ : "&amp;COUNTIF(N12:N51,"&lt;5")&amp;" SV"&amp;" ("&amp;ROUND(COUNTIF(N12:N51,"&lt;5")*100/MAX($A$12:$A$51),2)&amp;"%"&amp;")")</f>
        <v/>
      </c>
      <c r="K58" s="422"/>
      <c r="L58" s="422"/>
      <c r="M58" s="422"/>
      <c r="N58" s="422"/>
    </row>
    <row r="59" spans="1:15" s="3" customFormat="1">
      <c r="A59" s="4"/>
      <c r="B59" s="423" t="str">
        <f>"Tổng số SV có điểm Yếu từ 4 đ đến &lt;5 đ"</f>
        <v>Tổng số SV có điểm Yếu từ 4 đ đến &lt;5 đ</v>
      </c>
      <c r="C59" s="423"/>
      <c r="D59" s="423"/>
      <c r="E59" s="423"/>
      <c r="F59" s="423" t="str">
        <f>": "&amp;COUNTIF($O$12:$O$51,"Yếu")&amp;" SV"</f>
        <v>: 0 SV</v>
      </c>
      <c r="G59" s="423"/>
      <c r="H59" s="423" t="str">
        <f>IF(B12="","","("&amp;ROUND(COUNTIF($O$12:$O$51,"Yếu")*100/MAX($A$12:$A$51),2)&amp;"%"&amp;")")</f>
        <v/>
      </c>
      <c r="I59" s="423"/>
      <c r="J59" s="422"/>
      <c r="K59" s="422"/>
      <c r="L59" s="422"/>
      <c r="M59" s="422"/>
      <c r="N59" s="422"/>
    </row>
    <row r="60" spans="1:15" s="3" customFormat="1">
      <c r="A60" s="4"/>
      <c r="B60" s="423" t="str">
        <f>"Tổng số SV có điểm Kém dưới 4 đ"</f>
        <v>Tổng số SV có điểm Kém dưới 4 đ</v>
      </c>
      <c r="C60" s="423"/>
      <c r="D60" s="423"/>
      <c r="E60" s="423"/>
      <c r="F60" s="423" t="str">
        <f>": "&amp;COUNTIF($O$12:$O$51,"Kém")&amp;" SV"</f>
        <v>: 0 SV</v>
      </c>
      <c r="G60" s="423"/>
      <c r="H60" s="423" t="str">
        <f>IF(B12="","","("&amp;ROUND(COUNTIF($O$12:$O$51,"Kém")*100/MAX($A$12:$A$51),2)&amp;"%"&amp;")")</f>
        <v/>
      </c>
      <c r="I60" s="423"/>
      <c r="J60" s="422"/>
      <c r="K60" s="422"/>
      <c r="L60" s="422"/>
      <c r="M60" s="422"/>
      <c r="N60" s="422"/>
    </row>
    <row r="61" spans="1:15" s="3" customFormat="1">
      <c r="A61" s="4"/>
      <c r="B61" s="423" t="str">
        <f>"Tổng số SV không xếp loại vì chưa đủ điều kiện"</f>
        <v>Tổng số SV không xếp loại vì chưa đủ điều kiện</v>
      </c>
      <c r="C61" s="423"/>
      <c r="D61" s="423"/>
      <c r="E61" s="423"/>
      <c r="F61" s="423" t="str">
        <f>": "&amp;COUNTIF($O$12:$O$51,"KXL")&amp;" SV"</f>
        <v>: 0 SV</v>
      </c>
      <c r="G61" s="423"/>
      <c r="H61" s="423" t="str">
        <f>IF(B12="","","("&amp;ROUND(COUNTIF($O$12:$O$51,"KXL")*100/MAX($A$12:$A$51),2)&amp;"%"&amp;")")</f>
        <v/>
      </c>
      <c r="I61" s="423"/>
      <c r="J61" s="422"/>
      <c r="K61" s="422"/>
      <c r="L61" s="422"/>
      <c r="M61" s="422"/>
      <c r="N61" s="422"/>
    </row>
    <row r="62" spans="1:15" ht="15.75">
      <c r="B62" s="26"/>
      <c r="C62" s="26"/>
      <c r="D62" s="26"/>
      <c r="E62" s="26"/>
      <c r="F62" s="26"/>
      <c r="G62" s="26"/>
      <c r="H62" s="26"/>
      <c r="I62" s="26"/>
      <c r="J62" s="26"/>
      <c r="K62" s="26"/>
      <c r="L62" s="27"/>
      <c r="M62" s="26"/>
      <c r="N62" s="5"/>
    </row>
    <row r="63" spans="1:15" ht="15.75">
      <c r="A63" s="424" t="s">
        <v>948</v>
      </c>
      <c r="B63" s="424"/>
      <c r="C63" s="424"/>
      <c r="D63" s="424" t="s">
        <v>980</v>
      </c>
      <c r="E63" s="424"/>
      <c r="F63" s="424"/>
      <c r="G63" s="424"/>
      <c r="H63" s="424"/>
      <c r="I63" s="23"/>
      <c r="J63" s="28"/>
      <c r="K63" s="424" t="s">
        <v>981</v>
      </c>
      <c r="L63" s="424"/>
      <c r="M63" s="424"/>
      <c r="N63" s="424"/>
    </row>
  </sheetData>
  <sheetProtection password="E4CC" sheet="1" objects="1" scenarios="1" formatCells="0" formatRows="0"/>
  <mergeCells count="56">
    <mergeCell ref="A1:D1"/>
    <mergeCell ref="F1:N1"/>
    <mergeCell ref="A2:D2"/>
    <mergeCell ref="F2:N2"/>
    <mergeCell ref="A3:D3"/>
    <mergeCell ref="G3:M3"/>
    <mergeCell ref="A4:N4"/>
    <mergeCell ref="A5:N5"/>
    <mergeCell ref="C6:G6"/>
    <mergeCell ref="H6:I6"/>
    <mergeCell ref="K6:L6"/>
    <mergeCell ref="M6:N6"/>
    <mergeCell ref="K7:M7"/>
    <mergeCell ref="A52:N52"/>
    <mergeCell ref="B53:E53"/>
    <mergeCell ref="F53:G53"/>
    <mergeCell ref="B54:E54"/>
    <mergeCell ref="F54:G54"/>
    <mergeCell ref="H54:I54"/>
    <mergeCell ref="A8:A11"/>
    <mergeCell ref="B8:B11"/>
    <mergeCell ref="E8:E11"/>
    <mergeCell ref="B55:E55"/>
    <mergeCell ref="F55:G55"/>
    <mergeCell ref="H55:I55"/>
    <mergeCell ref="B56:E56"/>
    <mergeCell ref="F56:G56"/>
    <mergeCell ref="H56:I56"/>
    <mergeCell ref="B57:E57"/>
    <mergeCell ref="F57:G57"/>
    <mergeCell ref="H57:I57"/>
    <mergeCell ref="B58:E58"/>
    <mergeCell ref="F58:G58"/>
    <mergeCell ref="H58:I58"/>
    <mergeCell ref="K63:N63"/>
    <mergeCell ref="B59:E59"/>
    <mergeCell ref="F59:G59"/>
    <mergeCell ref="H59:I59"/>
    <mergeCell ref="B60:E60"/>
    <mergeCell ref="F60:G60"/>
    <mergeCell ref="H60:I60"/>
    <mergeCell ref="B61:E61"/>
    <mergeCell ref="F61:G61"/>
    <mergeCell ref="H61:I61"/>
    <mergeCell ref="A63:C63"/>
    <mergeCell ref="D63:H63"/>
    <mergeCell ref="N8:N11"/>
    <mergeCell ref="O8:O11"/>
    <mergeCell ref="J54:N57"/>
    <mergeCell ref="J58:N61"/>
    <mergeCell ref="F8:K9"/>
    <mergeCell ref="C8:D11"/>
    <mergeCell ref="F10:H11"/>
    <mergeCell ref="I10:K11"/>
    <mergeCell ref="L8:L11"/>
    <mergeCell ref="M8:M11"/>
  </mergeCells>
  <conditionalFormatting sqref="L12:L51">
    <cfRule type="cellIs" dxfId="1" priority="1" stopIfTrue="1" operator="lessThan">
      <formula>3</formula>
    </cfRule>
  </conditionalFormatting>
  <conditionalFormatting sqref="N12:N51">
    <cfRule type="cellIs" dxfId="0" priority="2" stopIfTrue="1" operator="lessThan">
      <formula>5</formula>
    </cfRule>
  </conditionalFormatting>
  <dataValidations count="2">
    <dataValidation type="decimal" allowBlank="1" showInputMessage="1" showErrorMessage="1" errorTitle="Nhap sai" error="Hãy nhập lại&#10;0 ≤ Điểm ≤ 10" sqref="M12:M51">
      <formula1>0</formula1>
      <formula2>10</formula2>
    </dataValidation>
    <dataValidation type="whole" allowBlank="1" showInputMessage="1" showErrorMessage="1" errorTitle="Nhap sai" error="Hãy nhập lại&#10;0 ≤ Điểm ≤ 10" sqref="F12:K51">
      <formula1>0</formula1>
      <formula2>10</formula2>
    </dataValidation>
  </dataValidations>
  <printOptions horizontalCentered="1"/>
  <pageMargins left="0" right="0" top="0.25" bottom="0.38958333333333334" header="0.25" footer="0.25"/>
  <pageSetup paperSize="9" scale="95" firstPageNumber="4294963191" orientation="portrait" horizontalDpi="1200" verticalDpi="1200"/>
  <headerFooter alignWithMargins="0"/>
</worksheet>
</file>

<file path=xl/worksheets/sheet23.xml><?xml version="1.0" encoding="utf-8"?>
<worksheet xmlns="http://schemas.openxmlformats.org/spreadsheetml/2006/main" xmlns:r="http://schemas.openxmlformats.org/officeDocument/2006/relationships">
  <dimension ref="B1:E9"/>
  <sheetViews>
    <sheetView showGridLines="0" workbookViewId="0"/>
  </sheetViews>
  <sheetFormatPr defaultColWidth="9.140625" defaultRowHeight="12.75"/>
  <cols>
    <col min="1" max="1" width="1.140625" customWidth="1"/>
    <col min="2" max="2" width="64.42578125" customWidth="1"/>
    <col min="3" max="3" width="1.5703125" customWidth="1"/>
    <col min="4" max="4" width="5.5703125" customWidth="1"/>
    <col min="5" max="5" width="16" customWidth="1"/>
  </cols>
  <sheetData>
    <row r="1" spans="2:5" ht="25.5">
      <c r="B1" s="290" t="s">
        <v>1003</v>
      </c>
      <c r="C1" s="291"/>
      <c r="D1" s="296"/>
      <c r="E1" s="296"/>
    </row>
    <row r="2" spans="2:5">
      <c r="B2" s="290" t="s">
        <v>1004</v>
      </c>
      <c r="C2" s="291"/>
      <c r="D2" s="296"/>
      <c r="E2" s="296"/>
    </row>
    <row r="3" spans="2:5">
      <c r="B3" s="292"/>
      <c r="C3" s="292"/>
      <c r="D3" s="297"/>
      <c r="E3" s="297"/>
    </row>
    <row r="4" spans="2:5" ht="38.25">
      <c r="B4" s="293" t="s">
        <v>1005</v>
      </c>
      <c r="C4" s="292"/>
      <c r="D4" s="297"/>
      <c r="E4" s="297"/>
    </row>
    <row r="5" spans="2:5">
      <c r="B5" s="292"/>
      <c r="C5" s="292"/>
      <c r="D5" s="297"/>
      <c r="E5" s="297"/>
    </row>
    <row r="6" spans="2:5">
      <c r="B6" s="290" t="s">
        <v>1006</v>
      </c>
      <c r="C6" s="291"/>
      <c r="D6" s="296"/>
      <c r="E6" s="298" t="s">
        <v>1007</v>
      </c>
    </row>
    <row r="7" spans="2:5">
      <c r="B7" s="292"/>
      <c r="C7" s="292"/>
      <c r="D7" s="297"/>
      <c r="E7" s="297"/>
    </row>
    <row r="8" spans="2:5" ht="51">
      <c r="B8" s="294" t="s">
        <v>1008</v>
      </c>
      <c r="C8" s="295"/>
      <c r="D8" s="299"/>
      <c r="E8" s="300" t="s">
        <v>1009</v>
      </c>
    </row>
    <row r="9" spans="2:5">
      <c r="B9" s="292"/>
      <c r="C9" s="292"/>
      <c r="D9" s="297"/>
      <c r="E9" s="297"/>
    </row>
  </sheetData>
  <pageMargins left="0.69930555555555551" right="0.69930555555555551" top="0.75" bottom="0.75" header="0.3" footer="0.3"/>
  <pageSetup paperSize="0" scale="0" firstPageNumber="4294963191" orientation="portrait" usePrinterDefaults="0"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Worksheets</vt:lpstr>
      </vt:variant>
      <vt:variant>
        <vt:i4>23</vt:i4>
      </vt:variant>
      <vt:variant>
        <vt:lpstr>Named Ranges</vt:lpstr>
      </vt:variant>
      <vt:variant>
        <vt:i4>16</vt:i4>
      </vt:variant>
    </vt:vector>
  </HeadingPairs>
  <TitlesOfParts>
    <vt:vector size="39" baseType="lpstr">
      <vt:lpstr>Hướng dẫn</vt:lpstr>
      <vt:lpstr>DS LOP HKI</vt:lpstr>
      <vt:lpstr>MON HOC HKI</vt:lpstr>
      <vt:lpstr>LOP-MON</vt:lpstr>
      <vt:lpstr>TK NỢ HP</vt:lpstr>
      <vt:lpstr>HKI</vt:lpstr>
      <vt:lpstr>LT01</vt:lpstr>
      <vt:lpstr>LT02</vt:lpstr>
      <vt:lpstr>LT03</vt:lpstr>
      <vt:lpstr>LT04</vt:lpstr>
      <vt:lpstr>LT05</vt:lpstr>
      <vt:lpstr>LT06</vt:lpstr>
      <vt:lpstr>LT07</vt:lpstr>
      <vt:lpstr>LT08</vt:lpstr>
      <vt:lpstr>LT09</vt:lpstr>
      <vt:lpstr>DO AN</vt:lpstr>
      <vt:lpstr>TH01</vt:lpstr>
      <vt:lpstr>TH02</vt:lpstr>
      <vt:lpstr>TH03</vt:lpstr>
      <vt:lpstr>TH04</vt:lpstr>
      <vt:lpstr>TH05</vt:lpstr>
      <vt:lpstr>TH06</vt:lpstr>
      <vt:lpstr>Compatibility Report</vt:lpstr>
      <vt:lpstr>'DO AN'!Print_Titles</vt:lpstr>
      <vt:lpstr>'LT01'!Print_Titles</vt:lpstr>
      <vt:lpstr>'LT02'!Print_Titles</vt:lpstr>
      <vt:lpstr>'LT03'!Print_Titles</vt:lpstr>
      <vt:lpstr>'LT04'!Print_Titles</vt:lpstr>
      <vt:lpstr>'LT05'!Print_Titles</vt:lpstr>
      <vt:lpstr>'LT06'!Print_Titles</vt:lpstr>
      <vt:lpstr>'LT07'!Print_Titles</vt:lpstr>
      <vt:lpstr>'LT08'!Print_Titles</vt:lpstr>
      <vt:lpstr>'LT09'!Print_Titles</vt:lpstr>
      <vt:lpstr>'TH01'!Print_Titles</vt:lpstr>
      <vt:lpstr>'TH02'!Print_Titles</vt:lpstr>
      <vt:lpstr>'TH03'!Print_Titles</vt:lpstr>
      <vt:lpstr>'TH04'!Print_Titles</vt:lpstr>
      <vt:lpstr>'TH05'!Print_Titles</vt:lpstr>
      <vt:lpstr>'TH06'!Print_Titles</vt:lpstr>
    </vt:vector>
  </TitlesOfParts>
  <Company>Kiem Dinh</Company>
  <LinksUpToDate>false</LinksUpToDate>
  <CharactersWithSpaces>0</CharactersWithSpaces>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 Phuoc Tuan</dc:creator>
  <cp:lastModifiedBy>DELL</cp:lastModifiedBy>
  <cp:revision/>
  <cp:lastPrinted>2014-12-08T06:45:31Z</cp:lastPrinted>
  <dcterms:created xsi:type="dcterms:W3CDTF">2013-11-25T08:47:36Z</dcterms:created>
  <dcterms:modified xsi:type="dcterms:W3CDTF">2015-03-13T05:31:13Z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1033-8.1.0.3385</vt:lpwstr>
  </property>
</Properties>
</file>